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45" windowHeight="4545"/>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E12" i="7" l="1"/>
  <c r="N40" i="7"/>
  <c r="J67" i="5" l="1"/>
  <c r="E44" i="7" l="1"/>
  <c r="E31" i="7"/>
  <c r="D34" i="7"/>
  <c r="D33" i="7"/>
  <c r="G75" i="5"/>
  <c r="G72" i="5"/>
  <c r="G70" i="5"/>
  <c r="G66" i="5"/>
  <c r="G64" i="5"/>
  <c r="G59" i="5"/>
  <c r="G55" i="5"/>
  <c r="G53" i="5"/>
  <c r="G48" i="5"/>
  <c r="G46" i="5"/>
  <c r="G42" i="5"/>
  <c r="G38" i="5"/>
  <c r="G35" i="5"/>
  <c r="G31" i="5"/>
  <c r="G26" i="5"/>
  <c r="G23" i="5"/>
  <c r="G18" i="5"/>
  <c r="G16" i="5"/>
  <c r="G13" i="5"/>
  <c r="G11" i="5"/>
  <c r="F26" i="5"/>
  <c r="J29" i="5" s="1"/>
  <c r="P26" i="5" l="1"/>
  <c r="F34" i="7"/>
  <c r="J27" i="5"/>
  <c r="N26" i="5"/>
  <c r="J26" i="5"/>
  <c r="K26" i="5" s="1"/>
  <c r="E34" i="7" s="1"/>
  <c r="J28" i="5"/>
  <c r="F23" i="5"/>
  <c r="J24" i="5" l="1"/>
  <c r="F33" i="7"/>
  <c r="N23" i="5"/>
  <c r="J25" i="5"/>
  <c r="J23" i="5"/>
  <c r="K23" i="5" l="1"/>
  <c r="E33" i="7" s="1"/>
  <c r="D48" i="7"/>
  <c r="D47" i="7"/>
  <c r="D46" i="7"/>
  <c r="D45" i="7"/>
  <c r="D44" i="7"/>
  <c r="D43" i="7"/>
  <c r="D42" i="7"/>
  <c r="D41" i="7"/>
  <c r="D40" i="7"/>
  <c r="D39" i="7"/>
  <c r="D38" i="7"/>
  <c r="D37" i="7"/>
  <c r="D36" i="7"/>
  <c r="D35" i="7"/>
  <c r="D32" i="7"/>
  <c r="D31" i="7"/>
  <c r="D30" i="7"/>
  <c r="D29" i="7"/>
  <c r="E11" i="7" l="1"/>
  <c r="E10" i="7"/>
  <c r="E9" i="7"/>
  <c r="E8" i="7"/>
  <c r="I21" i="7" l="1"/>
  <c r="I20" i="7"/>
  <c r="F75" i="5" l="1"/>
  <c r="F72" i="5"/>
  <c r="F70" i="5"/>
  <c r="J71" i="5" s="1"/>
  <c r="F66" i="5"/>
  <c r="K64" i="5"/>
  <c r="F59" i="5"/>
  <c r="F55" i="5"/>
  <c r="R55" i="5" s="1"/>
  <c r="F53" i="5"/>
  <c r="K53" i="5" s="1"/>
  <c r="E41" i="7" s="1"/>
  <c r="F48" i="5"/>
  <c r="R48" i="5" s="1"/>
  <c r="F46" i="5"/>
  <c r="P46" i="5" s="1"/>
  <c r="F42" i="5"/>
  <c r="P42" i="5" s="1"/>
  <c r="F38" i="5"/>
  <c r="F35" i="5"/>
  <c r="J36" i="5" s="1"/>
  <c r="F31" i="5"/>
  <c r="J33" i="5" s="1"/>
  <c r="F18" i="5"/>
  <c r="J21" i="5" s="1"/>
  <c r="K16" i="5"/>
  <c r="F13" i="5"/>
  <c r="F11" i="5"/>
  <c r="K11" i="5" s="1"/>
  <c r="J39" i="5" l="1"/>
  <c r="E29" i="7"/>
  <c r="I22" i="7" s="1"/>
  <c r="J68" i="5"/>
  <c r="P38" i="5"/>
  <c r="J42" i="5"/>
  <c r="K42" i="5" s="1"/>
  <c r="E38" i="7" s="1"/>
  <c r="J70" i="5"/>
  <c r="K70" i="5" s="1"/>
  <c r="E46" i="7" s="1"/>
  <c r="J66" i="5"/>
  <c r="K66" i="5" s="1"/>
  <c r="E45" i="7" s="1"/>
  <c r="J54" i="5"/>
  <c r="F41" i="7"/>
  <c r="J55" i="5"/>
  <c r="K55" i="5" s="1"/>
  <c r="E42" i="7" s="1"/>
  <c r="N13" i="5"/>
  <c r="F30" i="7"/>
  <c r="N35" i="5"/>
  <c r="F36" i="7"/>
  <c r="J37" i="5"/>
  <c r="K46" i="5"/>
  <c r="E39" i="7" s="1"/>
  <c r="J51" i="5"/>
  <c r="F40" i="7"/>
  <c r="J49" i="5"/>
  <c r="J20" i="5"/>
  <c r="F32" i="7"/>
  <c r="J35" i="5"/>
  <c r="J41" i="5"/>
  <c r="F37" i="7"/>
  <c r="J40" i="5"/>
  <c r="J46" i="5"/>
  <c r="P11" i="5"/>
  <c r="F29" i="7"/>
  <c r="J13" i="5"/>
  <c r="J32" i="5"/>
  <c r="F35" i="7"/>
  <c r="R35" i="5"/>
  <c r="J38" i="5"/>
  <c r="K38" i="5" s="1"/>
  <c r="N42" i="5"/>
  <c r="F38" i="7"/>
  <c r="J43" i="5"/>
  <c r="J48" i="5"/>
  <c r="K48" i="5" s="1"/>
  <c r="E40" i="7" s="1"/>
  <c r="N66" i="5"/>
  <c r="F45" i="7"/>
  <c r="J74" i="5"/>
  <c r="F47" i="7"/>
  <c r="N46" i="5"/>
  <c r="F39" i="7"/>
  <c r="R46" i="5"/>
  <c r="J58" i="5"/>
  <c r="F42" i="7"/>
  <c r="J56" i="5"/>
  <c r="P70" i="5"/>
  <c r="F46" i="7"/>
  <c r="J75" i="5"/>
  <c r="K75" i="5" s="1"/>
  <c r="E48" i="7" s="1"/>
  <c r="F48" i="7"/>
  <c r="J61" i="5"/>
  <c r="F43" i="7"/>
  <c r="K35" i="5"/>
  <c r="E36" i="7" s="1"/>
  <c r="N53" i="5"/>
  <c r="N59" i="5"/>
  <c r="N72" i="5"/>
  <c r="P75" i="5"/>
  <c r="P31" i="5"/>
  <c r="J34" i="5"/>
  <c r="R53" i="5"/>
  <c r="R59" i="5"/>
  <c r="P72" i="5"/>
  <c r="J76" i="5"/>
  <c r="J11" i="5"/>
  <c r="J12" i="5"/>
  <c r="J14" i="5"/>
  <c r="J18" i="5"/>
  <c r="J19" i="5"/>
  <c r="R31" i="5"/>
  <c r="N38" i="5"/>
  <c r="J44" i="5"/>
  <c r="J47" i="5"/>
  <c r="J50" i="5"/>
  <c r="J53" i="5"/>
  <c r="J57" i="5"/>
  <c r="J59" i="5"/>
  <c r="J60" i="5"/>
  <c r="J72" i="5"/>
  <c r="K72" i="5" s="1"/>
  <c r="E47" i="7" s="1"/>
  <c r="J73" i="5"/>
  <c r="N11" i="5"/>
  <c r="N18" i="5"/>
  <c r="J22" i="5"/>
  <c r="J31" i="5"/>
  <c r="P48" i="5"/>
  <c r="N55" i="5"/>
  <c r="E37" i="7" l="1"/>
  <c r="I24" i="7" s="1"/>
  <c r="K13" i="5"/>
  <c r="K18" i="5"/>
  <c r="E32" i="7" s="1"/>
  <c r="I23" i="7" s="1"/>
  <c r="K31" i="5"/>
  <c r="E35" i="7" s="1"/>
  <c r="K59" i="5"/>
  <c r="E43" i="7" s="1"/>
  <c r="R77" i="5"/>
  <c r="N77" i="5"/>
  <c r="P77" i="5"/>
  <c r="E30" i="7" l="1"/>
  <c r="I19" i="7" s="1"/>
  <c r="L8" i="7" s="1"/>
  <c r="K77" i="5"/>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reptile and amphibian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reptiles or amphibians and that was installed as part of the project) OR the applicant described how this habitat need is met elsewhere on-site or on a nearby property.</t>
        </r>
        <r>
          <rPr>
            <sz val="9"/>
            <color indexed="81"/>
            <rFont val="Tahoma"/>
            <family val="2"/>
          </rPr>
          <t xml:space="preserve">
</t>
        </r>
      </text>
    </comment>
    <comment ref="K30" authorId="0">
      <text>
        <r>
          <rPr>
            <sz val="11"/>
            <color indexed="81"/>
            <rFont val="Open Sans"/>
            <family val="2"/>
          </rPr>
          <t xml:space="preserve">Harmful design considerations for reptiles and amphibians might include planting invasive species, planting in an area of the site where reptiles and amphibians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reptiles and amphibians, choosing a mix of species that provides forage throughout the growing season, choosing the right location for reptiles’ and amphibians’ habitat needs and safety, etc.
</t>
        </r>
        <r>
          <rPr>
            <sz val="9"/>
            <color indexed="81"/>
            <rFont val="Tahoma"/>
            <family val="2"/>
          </rPr>
          <t xml:space="preserve">
</t>
        </r>
      </text>
    </comment>
    <comment ref="K39" authorId="0">
      <text>
        <r>
          <rPr>
            <sz val="11"/>
            <color indexed="81"/>
            <rFont val="Open Sans"/>
            <family val="2"/>
          </rPr>
          <t>See the definition of adaptive management in the Glossary.</t>
        </r>
        <r>
          <rPr>
            <sz val="9"/>
            <color indexed="81"/>
            <rFont val="Tahoma"/>
            <family val="2"/>
          </rPr>
          <t xml:space="preserve">
</t>
        </r>
      </text>
    </comment>
    <comment ref="K47"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55" authorId="0">
      <text>
        <r>
          <rPr>
            <sz val="11"/>
            <color indexed="81"/>
            <rFont val="Open Sans"/>
            <family val="2"/>
          </rPr>
          <t xml:space="preserve">A relevant monitoring protocol makes sense for the project type (e.g. a monitoring protocol or plan for a pollinator project that measures pollinating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73"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pollinator habitat is successfully attracting the target pollinator species, and if not, whether plantings or other features can be added to do so.</t>
        </r>
        <r>
          <rPr>
            <sz val="9"/>
            <color indexed="81"/>
            <rFont val="Tahoma"/>
            <family val="2"/>
          </rPr>
          <t xml:space="preserve">
</t>
        </r>
      </text>
    </comment>
    <comment ref="K115"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<sst xmlns="http://schemas.openxmlformats.org/spreadsheetml/2006/main" count="347" uniqueCount="253">
  <si>
    <t>Scope</t>
  </si>
  <si>
    <t>Monitoring</t>
  </si>
  <si>
    <t>Other participants</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</si>
  <si>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</si>
  <si>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</si>
  <si>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</si>
  <si>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</si>
  <si>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</si>
  <si>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</si>
  <si>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</si>
  <si>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</si>
  <si>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</si>
  <si>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</si>
  <si>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</si>
  <si>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</si>
  <si>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</si>
  <si>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</si>
  <si>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</si>
  <si>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</si>
  <si>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</si>
  <si>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</si>
  <si>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</si>
  <si>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</si>
  <si>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</si>
  <si>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</si>
  <si>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</si>
  <si>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</si>
  <si>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</si>
  <si>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</si>
  <si>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</si>
  <si>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</si>
  <si>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0 = No</t>
  </si>
  <si>
    <t>0 = No stated alignment with an established initiative</t>
  </si>
  <si>
    <t>1 = Yes (can be one or more)</t>
  </si>
  <si>
    <t>What was the level of partner engagement in the project? (Does not take into account the number of partners engaged.)</t>
  </si>
  <si>
    <t>What was the level of technical advice used in the project?</t>
  </si>
  <si>
    <t>How long has the project been on the ground?</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</si>
  <si>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</si>
  <si>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</si>
  <si>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</si>
  <si>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</si>
  <si>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</si>
  <si>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</si>
  <si>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</si>
  <si>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</si>
  <si>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</si>
  <si>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</si>
  <si>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</si>
  <si>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</si>
  <si>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</si>
  <si>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</si>
  <si>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</si>
  <si>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</si>
  <si>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</si>
  <si>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</si>
  <si>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</si>
  <si>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</si>
  <si>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Stated conservation objective</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</si>
  <si>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</si>
  <si>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</si>
  <si>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</si>
  <si>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</si>
  <si>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</si>
  <si>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</si>
  <si>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</si>
  <si>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</si>
  <si>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</si>
  <si>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</si>
  <si>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</si>
  <si>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</si>
  <si>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</si>
  <si>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</si>
  <si>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</si>
  <si>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</si>
  <si>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</si>
  <si>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</si>
  <si>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</si>
  <si>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</si>
  <si>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</si>
  <si>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</si>
  <si>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</si>
  <si>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</si>
  <si>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</si>
  <si>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</si>
  <si>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</si>
  <si>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</si>
  <si>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</si>
  <si>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</si>
  <si>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</si>
  <si>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</si>
  <si>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</si>
  <si>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</si>
  <si>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</si>
  <si>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</si>
  <si>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</si>
  <si>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</si>
  <si>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</si>
  <si>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</si>
  <si>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</si>
  <si>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</si>
  <si>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</si>
  <si>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</si>
  <si>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</si>
  <si>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2 = Monitoring protocol that is both relevant and scientifically rigorous</t>
  </si>
  <si>
    <r>
      <t xml:space="preserve">1 = Evaluation provided </t>
    </r>
    <r>
      <rPr>
        <i/>
        <sz val="11"/>
        <rFont val="Open Sans"/>
        <family val="2"/>
      </rPr>
      <t>(do not take into account how correct the evaluation is)</t>
    </r>
  </si>
  <si>
    <t>3 = Ongoing regular use of technical advice (at least once per year)</t>
  </si>
  <si>
    <t>3 = Initial and new baseline data collected (new referring to added areas or features)</t>
  </si>
  <si>
    <t>Is the project locally appropriate by targeting native species?</t>
  </si>
  <si>
    <t>0 = Not targeting appropriate native species</t>
  </si>
  <si>
    <r>
      <t xml:space="preserve">Application question
</t>
    </r>
    <r>
      <rPr>
        <sz val="11"/>
        <color theme="1"/>
        <rFont val="Open sans"/>
        <family val="2"/>
      </rPr>
      <t>1, 1a, 1b</t>
    </r>
  </si>
  <si>
    <r>
      <t xml:space="preserve">Application question
</t>
    </r>
    <r>
      <rPr>
        <sz val="11"/>
        <color theme="1"/>
        <rFont val="Open sans"/>
        <family val="2"/>
      </rPr>
      <t>2</t>
    </r>
  </si>
  <si>
    <t>Management</t>
  </si>
  <si>
    <t>0 = No habitat needs addressed</t>
  </si>
  <si>
    <t>Does a new installed feature (i.e. an artificial feature or a natural, planted feature) add value to the project?</t>
  </si>
  <si>
    <t>1 = Good design consideration(s) but with some flaw(s)</t>
  </si>
  <si>
    <t>Does the project have regular or adaptive management?</t>
  </si>
  <si>
    <t>0 = Not actively managed (just monitored)</t>
  </si>
  <si>
    <r>
      <t xml:space="preserve">Application question
</t>
    </r>
    <r>
      <rPr>
        <sz val="11"/>
        <color theme="1"/>
        <rFont val="Open sans"/>
        <family val="2"/>
      </rPr>
      <t>4, 4a, 4b</t>
    </r>
  </si>
  <si>
    <t>Does the project include project-relevant baseline documentation of the species or indicators of species?</t>
  </si>
  <si>
    <r>
      <t xml:space="preserve">Application question
</t>
    </r>
    <r>
      <rPr>
        <sz val="11"/>
        <color theme="1"/>
        <rFont val="Open sans"/>
        <family val="2"/>
      </rPr>
      <t>7, 7a, 7b</t>
    </r>
  </si>
  <si>
    <t>Does the project include a scientifically rigorous, monitoring protocol?</t>
  </si>
  <si>
    <t>Relevant = Monitoring that would inform assessment of species</t>
  </si>
  <si>
    <t>Score = Average number of employee hours/year over the course of the certification term (an entry with partial hours is acceptable)</t>
  </si>
  <si>
    <t>1 = One-off/ single event type of involvement of partners</t>
  </si>
  <si>
    <r>
      <t xml:space="preserve">Application question
</t>
    </r>
    <r>
      <rPr>
        <sz val="11"/>
        <color theme="1"/>
        <rFont val="Open sans"/>
        <family val="2"/>
      </rPr>
      <t>11, 11c, 11e</t>
    </r>
  </si>
  <si>
    <r>
      <t xml:space="preserve">Application question
</t>
    </r>
    <r>
      <rPr>
        <sz val="11"/>
        <color theme="1"/>
        <rFont val="Open sans"/>
        <family val="2"/>
      </rPr>
      <t>12, 12a</t>
    </r>
  </si>
  <si>
    <t>1 = Yes</t>
  </si>
  <si>
    <t>Habitat and life cycle needs</t>
  </si>
  <si>
    <t>Design of new features</t>
  </si>
  <si>
    <t>Species management</t>
  </si>
  <si>
    <t>Baseline</t>
  </si>
  <si>
    <t>Plan or protocol</t>
  </si>
  <si>
    <t>Does the project have documented outcomes?</t>
  </si>
  <si>
    <t>1 = One off or intermittent management</t>
  </si>
  <si>
    <r>
      <t xml:space="preserve">0 = Project started less than </t>
    </r>
    <r>
      <rPr>
        <i/>
        <sz val="11"/>
        <rFont val="Open Sans"/>
        <family val="2"/>
      </rPr>
      <t>1 breeding season ago</t>
    </r>
    <r>
      <rPr>
        <sz val="11"/>
        <rFont val="Open Sans"/>
        <family val="2"/>
      </rPr>
      <t xml:space="preserve"> (not long enough to have a measureable conservation outcome)</t>
    </r>
  </si>
  <si>
    <r>
      <t xml:space="preserve">Application question
</t>
    </r>
    <r>
      <rPr>
        <sz val="11"/>
        <color theme="1"/>
        <rFont val="Open sans"/>
        <family val="2"/>
      </rPr>
      <t>1e</t>
    </r>
  </si>
  <si>
    <t>1 = targeting appropriate native species</t>
  </si>
  <si>
    <r>
      <rPr>
        <b/>
        <sz val="11"/>
        <color theme="1"/>
        <rFont val="Open Sans"/>
        <family val="2"/>
      </rPr>
      <t xml:space="preserve">Scoring question </t>
    </r>
    <r>
      <rPr>
        <sz val="11"/>
        <color theme="1"/>
        <rFont val="Open sans"/>
        <family val="2"/>
      </rPr>
      <t xml:space="preserve">
37.1.1</t>
    </r>
  </si>
  <si>
    <r>
      <rPr>
        <b/>
        <sz val="11"/>
        <color theme="1"/>
        <rFont val="Open Sans"/>
        <family val="2"/>
      </rPr>
      <t>Scoring question</t>
    </r>
    <r>
      <rPr>
        <sz val="11"/>
        <color theme="1"/>
        <rFont val="Open sans"/>
        <family val="2"/>
      </rPr>
      <t xml:space="preserve">
37.1.2</t>
    </r>
  </si>
  <si>
    <r>
      <t xml:space="preserve">Scoring question </t>
    </r>
    <r>
      <rPr>
        <sz val="11"/>
        <color theme="1"/>
        <rFont val="Open sans"/>
        <family val="2"/>
      </rPr>
      <t>37</t>
    </r>
    <r>
      <rPr>
        <sz val="11"/>
        <color theme="1"/>
        <rFont val="Open sans"/>
        <family val="2"/>
      </rPr>
      <t>.Q.2</t>
    </r>
  </si>
  <si>
    <t>Habitat needs: breeding, nesting, movement corridor, basking, shelter, other</t>
  </si>
  <si>
    <r>
      <rPr>
        <b/>
        <sz val="11"/>
        <color theme="1"/>
        <rFont val="Open Sans"/>
        <family val="2"/>
      </rPr>
      <t>Scoring question</t>
    </r>
    <r>
      <rPr>
        <sz val="11"/>
        <color theme="1"/>
        <rFont val="Open sans"/>
        <family val="2"/>
      </rPr>
      <t xml:space="preserve">
37.2.1</t>
    </r>
  </si>
  <si>
    <r>
      <t xml:space="preserve">Application question
</t>
    </r>
    <r>
      <rPr>
        <sz val="11"/>
        <color theme="1"/>
        <rFont val="Open sans"/>
        <family val="2"/>
      </rPr>
      <t>1c, 3, 3a1, 3a2</t>
    </r>
  </si>
  <si>
    <t>1 =  One habitat need addressed</t>
  </si>
  <si>
    <t>2 = Two habitat needs addressed</t>
  </si>
  <si>
    <t>3 = Three habitat needs addressed</t>
  </si>
  <si>
    <t>4 = Four or more habitat needs addressed</t>
  </si>
  <si>
    <t>2 = All design considerations valid and valuable to targeted amphibians or reptiles</t>
  </si>
  <si>
    <r>
      <rPr>
        <b/>
        <sz val="11"/>
        <color theme="1"/>
        <rFont val="Open Sans"/>
        <family val="2"/>
      </rPr>
      <t>Scoring question</t>
    </r>
    <r>
      <rPr>
        <sz val="11"/>
        <color theme="1"/>
        <rFont val="Open sans"/>
        <family val="2"/>
      </rPr>
      <t xml:space="preserve">
37.2.2</t>
    </r>
  </si>
  <si>
    <t>2 = Regular management performed</t>
  </si>
  <si>
    <r>
      <t xml:space="preserve">3 = </t>
    </r>
    <r>
      <rPr>
        <sz val="11"/>
        <rFont val="Open Sans"/>
        <family val="2"/>
      </rPr>
      <t>Adaptively m</t>
    </r>
    <r>
      <rPr>
        <sz val="11"/>
        <rFont val="Open Sans"/>
        <family val="2"/>
      </rPr>
      <t>anaged based on monitoring and other information gathered (must show evidence of implementing adaptations prior to submitting the application)</t>
    </r>
  </si>
  <si>
    <r>
      <rPr>
        <b/>
        <sz val="11"/>
        <color theme="1"/>
        <rFont val="Open Sans"/>
        <family val="2"/>
      </rPr>
      <t>Scoring question</t>
    </r>
    <r>
      <rPr>
        <sz val="11"/>
        <color theme="1"/>
        <rFont val="Open sans"/>
        <family val="2"/>
      </rPr>
      <t xml:space="preserve">
37.2.3</t>
    </r>
  </si>
  <si>
    <r>
      <t xml:space="preserve">Application question
</t>
    </r>
    <r>
      <rPr>
        <sz val="11"/>
        <color theme="1"/>
        <rFont val="Open sans"/>
        <family val="2"/>
      </rPr>
      <t>5, 5a, 5a1</t>
    </r>
  </si>
  <si>
    <r>
      <rPr>
        <b/>
        <sz val="11"/>
        <color theme="1"/>
        <rFont val="Open Sans"/>
        <family val="2"/>
      </rPr>
      <t>Scoring question</t>
    </r>
    <r>
      <rPr>
        <sz val="11"/>
        <color theme="1"/>
        <rFont val="Open sans"/>
        <family val="2"/>
      </rPr>
      <t xml:space="preserve">
37.3.1</t>
    </r>
  </si>
  <si>
    <r>
      <t xml:space="preserve">Application question
</t>
    </r>
    <r>
      <rPr>
        <sz val="11"/>
        <color theme="1"/>
        <rFont val="Open sans"/>
        <family val="2"/>
      </rPr>
      <t>6a, 6a, 6b</t>
    </r>
  </si>
  <si>
    <r>
      <rPr>
        <b/>
        <sz val="11"/>
        <color theme="1"/>
        <rFont val="Open Sans"/>
        <family val="2"/>
      </rPr>
      <t>Scoring question</t>
    </r>
    <r>
      <rPr>
        <sz val="11"/>
        <color theme="1"/>
        <rFont val="Open sans"/>
        <family val="2"/>
      </rPr>
      <t xml:space="preserve">
37.3.2</t>
    </r>
  </si>
  <si>
    <t>0 = no monitoring or inadequate/irrelevant/harmful monitoring (monitoring that is not directly tied to the species)</t>
  </si>
  <si>
    <t>1 = at least annual adequate monitoring not of the species directly but of associated factors (such as cover areas, water quality)</t>
  </si>
  <si>
    <t>2 = adequate monitoring of targeted species</t>
  </si>
  <si>
    <r>
      <rPr>
        <b/>
        <sz val="11"/>
        <color theme="1"/>
        <rFont val="Open Sans"/>
        <family val="2"/>
      </rPr>
      <t>Scoring question</t>
    </r>
    <r>
      <rPr>
        <sz val="11"/>
        <color theme="1"/>
        <rFont val="Open sans"/>
        <family val="2"/>
      </rPr>
      <t xml:space="preserve">
37.3.3</t>
    </r>
  </si>
  <si>
    <r>
      <t xml:space="preserve">Application question
</t>
    </r>
    <r>
      <rPr>
        <sz val="11"/>
        <color theme="1"/>
        <rFont val="Open sans"/>
        <family val="2"/>
      </rPr>
      <t>7, 7a, 7c</t>
    </r>
  </si>
  <si>
    <r>
      <rPr>
        <b/>
        <sz val="11"/>
        <color theme="1"/>
        <rFont val="Open Sans"/>
        <family val="2"/>
      </rPr>
      <t>Scoring question</t>
    </r>
    <r>
      <rPr>
        <sz val="11"/>
        <color theme="1"/>
        <rFont val="Open sans"/>
        <family val="2"/>
      </rPr>
      <t xml:space="preserve">
37.3.4</t>
    </r>
  </si>
  <si>
    <r>
      <t xml:space="preserve">Application question
</t>
    </r>
    <r>
      <rPr>
        <sz val="11"/>
        <color theme="1"/>
        <rFont val="Open sans"/>
        <family val="2"/>
      </rPr>
      <t>7d, 8</t>
    </r>
  </si>
  <si>
    <r>
      <rPr>
        <b/>
        <sz val="11"/>
        <color theme="1"/>
        <rFont val="Open Sans"/>
        <family val="2"/>
      </rPr>
      <t>Scoring question</t>
    </r>
    <r>
      <rPr>
        <sz val="11"/>
        <color theme="1"/>
        <rFont val="Open sans"/>
        <family val="2"/>
      </rPr>
      <t xml:space="preserve">
37.4.1</t>
    </r>
  </si>
  <si>
    <r>
      <t xml:space="preserve">Application question
</t>
    </r>
    <r>
      <rPr>
        <sz val="11"/>
        <color theme="1"/>
        <rFont val="Open sans"/>
        <family val="2"/>
      </rPr>
      <t>9c</t>
    </r>
  </si>
  <si>
    <r>
      <rPr>
        <b/>
        <sz val="11"/>
        <color theme="1"/>
        <rFont val="Open Sans"/>
        <family val="2"/>
      </rPr>
      <t>Scoring question</t>
    </r>
    <r>
      <rPr>
        <sz val="11"/>
        <color theme="1"/>
        <rFont val="Open sans"/>
        <family val="2"/>
      </rPr>
      <t xml:space="preserve">
37.4.2</t>
    </r>
  </si>
  <si>
    <r>
      <t xml:space="preserve">Application question
</t>
    </r>
    <r>
      <rPr>
        <sz val="11"/>
        <color theme="1"/>
        <rFont val="Open sans"/>
        <family val="2"/>
      </rPr>
      <t>9, 9b</t>
    </r>
  </si>
  <si>
    <r>
      <t xml:space="preserve">Application question
</t>
    </r>
    <r>
      <rPr>
        <sz val="11"/>
        <color theme="1"/>
        <rFont val="Open sans"/>
        <family val="2"/>
      </rPr>
      <t>10d</t>
    </r>
  </si>
  <si>
    <r>
      <rPr>
        <b/>
        <sz val="11"/>
        <color theme="1"/>
        <rFont val="Open Sans"/>
        <family val="2"/>
      </rPr>
      <t>Scoring question</t>
    </r>
    <r>
      <rPr>
        <sz val="11"/>
        <color theme="1"/>
        <rFont val="Open sans"/>
        <family val="2"/>
      </rPr>
      <t xml:space="preserve">
37.5.1</t>
    </r>
  </si>
  <si>
    <r>
      <rPr>
        <b/>
        <sz val="11"/>
        <color theme="1"/>
        <rFont val="Open Sans"/>
        <family val="2"/>
      </rPr>
      <t>Scoring question</t>
    </r>
    <r>
      <rPr>
        <sz val="11"/>
        <color theme="1"/>
        <rFont val="Open sans"/>
        <family val="2"/>
      </rPr>
      <t xml:space="preserve">
37.5.2</t>
    </r>
  </si>
  <si>
    <r>
      <rPr>
        <b/>
        <sz val="11"/>
        <color theme="1"/>
        <rFont val="Open Sans"/>
        <family val="2"/>
      </rPr>
      <t>Scoring question</t>
    </r>
    <r>
      <rPr>
        <sz val="11"/>
        <color theme="1"/>
        <rFont val="Open sans"/>
        <family val="2"/>
      </rPr>
      <t xml:space="preserve">
37.5.3</t>
    </r>
  </si>
  <si>
    <r>
      <t xml:space="preserve">Application question
</t>
    </r>
    <r>
      <rPr>
        <sz val="11"/>
        <color theme="1"/>
        <rFont val="Open sans"/>
        <family val="2"/>
      </rPr>
      <t>10, 10c, 10e, 10f</t>
    </r>
  </si>
  <si>
    <r>
      <t xml:space="preserve">Application question
</t>
    </r>
    <r>
      <rPr>
        <sz val="11"/>
        <color theme="1"/>
        <rFont val="Open sans"/>
        <family val="2"/>
      </rPr>
      <t>11, 11a</t>
    </r>
  </si>
  <si>
    <r>
      <rPr>
        <b/>
        <sz val="11"/>
        <color theme="1"/>
        <rFont val="Open Sans"/>
        <family val="2"/>
      </rPr>
      <t>Scoring question</t>
    </r>
    <r>
      <rPr>
        <sz val="11"/>
        <color theme="1"/>
        <rFont val="Open sans"/>
        <family val="2"/>
      </rPr>
      <t xml:space="preserve">
37.Q.5</t>
    </r>
  </si>
  <si>
    <r>
      <rPr>
        <b/>
        <sz val="11"/>
        <color theme="1"/>
        <rFont val="Open Sans"/>
        <family val="2"/>
      </rPr>
      <t>Scoring question</t>
    </r>
    <r>
      <rPr>
        <sz val="11"/>
        <color theme="1"/>
        <rFont val="Open sans"/>
        <family val="2"/>
      </rPr>
      <t xml:space="preserve">
37.6.1</t>
    </r>
  </si>
  <si>
    <r>
      <t xml:space="preserve">Application question
</t>
    </r>
    <r>
      <rPr>
        <sz val="11"/>
        <color theme="1"/>
        <rFont val="Open sans"/>
        <family val="2"/>
      </rPr>
      <t>13, 13a, 13a1</t>
    </r>
  </si>
  <si>
    <r>
      <rPr>
        <b/>
        <sz val="11"/>
        <color theme="1"/>
        <rFont val="Open Sans"/>
        <family val="2"/>
      </rPr>
      <t>Scoring question</t>
    </r>
    <r>
      <rPr>
        <sz val="11"/>
        <color theme="1"/>
        <rFont val="Open sans"/>
        <family val="2"/>
      </rPr>
      <t xml:space="preserve">
37.7.1</t>
    </r>
  </si>
  <si>
    <r>
      <t>1 = Alignment wi</t>
    </r>
    <r>
      <rPr>
        <sz val="11"/>
        <rFont val="Open Sans"/>
        <family val="2"/>
      </rPr>
      <t xml:space="preserve">th a general plan (not reptile or amphibian </t>
    </r>
    <r>
      <rPr>
        <sz val="11"/>
        <color theme="1"/>
        <rFont val="Open sans"/>
        <family val="2"/>
      </rPr>
      <t xml:space="preserve">specific), or an initiative </t>
    </r>
    <r>
      <rPr>
        <sz val="11"/>
        <rFont val="Open Sans"/>
        <family val="2"/>
      </rPr>
      <t>for reptiles and/or amphibians (without a specific plan). Example of both types: State Wildlife Action Plan (SWAP), migratory p</t>
    </r>
    <r>
      <rPr>
        <sz val="11"/>
        <color theme="1"/>
        <rFont val="Open sans"/>
        <family val="2"/>
      </rPr>
      <t>athway</t>
    </r>
  </si>
  <si>
    <r>
      <t>2 = Managed in accordance with an establis</t>
    </r>
    <r>
      <rPr>
        <sz val="11"/>
        <rFont val="Open Sans"/>
        <family val="2"/>
      </rPr>
      <t xml:space="preserve">hed reptile or amphibian </t>
    </r>
    <r>
      <rPr>
        <sz val="11"/>
        <color theme="1"/>
        <rFont val="Open sans"/>
        <family val="2"/>
      </rPr>
      <t>specific plan that includes the targeted species</t>
    </r>
  </si>
  <si>
    <r>
      <rPr>
        <b/>
        <sz val="11"/>
        <color theme="1"/>
        <rFont val="Open Sans"/>
        <family val="2"/>
      </rPr>
      <t>Scoring question</t>
    </r>
    <r>
      <rPr>
        <sz val="11"/>
        <color theme="1"/>
        <rFont val="Open sans"/>
        <family val="2"/>
      </rPr>
      <t xml:space="preserve">
37.7.2</t>
    </r>
  </si>
  <si>
    <r>
      <t xml:space="preserve">Application question
</t>
    </r>
    <r>
      <rPr>
        <sz val="11"/>
        <color theme="1"/>
        <rFont val="Open sans"/>
        <family val="2"/>
      </rPr>
      <t>13, 13b, 13b1, 13b2</t>
    </r>
  </si>
  <si>
    <r>
      <t xml:space="preserve">Application question
</t>
    </r>
    <r>
      <rPr>
        <sz val="11"/>
        <color theme="1"/>
        <rFont val="Open sans"/>
        <family val="2"/>
      </rPr>
      <t>14, 14a</t>
    </r>
  </si>
  <si>
    <r>
      <rPr>
        <b/>
        <sz val="11"/>
        <color theme="1"/>
        <rFont val="Open Sans"/>
        <family val="2"/>
      </rPr>
      <t>Scoring question</t>
    </r>
    <r>
      <rPr>
        <sz val="11"/>
        <color theme="1"/>
        <rFont val="Open sans"/>
        <family val="2"/>
      </rPr>
      <t xml:space="preserve">
37.7.3</t>
    </r>
  </si>
  <si>
    <t>37.1.1</t>
  </si>
  <si>
    <t>37.1.2</t>
  </si>
  <si>
    <t>37.Q.2</t>
  </si>
  <si>
    <t>37.2.1</t>
  </si>
  <si>
    <t>37.2.2</t>
  </si>
  <si>
    <t>37.2.3</t>
  </si>
  <si>
    <t>37.3.1</t>
  </si>
  <si>
    <t>37.3.2</t>
  </si>
  <si>
    <t>37.3.3</t>
  </si>
  <si>
    <t>37.3.4</t>
  </si>
  <si>
    <t>37.4.1</t>
  </si>
  <si>
    <t>37.4.2</t>
  </si>
  <si>
    <t>37.5.1</t>
  </si>
  <si>
    <t>37.5.2</t>
  </si>
  <si>
    <t>37.5.3</t>
  </si>
  <si>
    <t>37.Q.5</t>
  </si>
  <si>
    <t>37.6.1</t>
  </si>
  <si>
    <t>37.7.1</t>
  </si>
  <si>
    <t>37.7.2</t>
  </si>
  <si>
    <t>37.7.3</t>
  </si>
  <si>
    <t>1 = Connects to adjacent properties' habitat for reptiles and amphibians</t>
  </si>
  <si>
    <t>37.4.3</t>
  </si>
  <si>
    <t>0 = Harmful or no design considerations for the features for targeted reptiles or amphibians (e.g. turtle nesting site sited across the road from a pond), or a renewal with no new features</t>
  </si>
  <si>
    <t>1 = Monitoring protocol that is relevant but not rigorous (e.g. may not fully protect against bias)</t>
  </si>
  <si>
    <t>3 = adequate monitoring of targeted species AND at least 1 associated factor (e.g. food sources)</t>
  </si>
  <si>
    <t>2 = Connects to adjacent properties' habitats for different life stages, and management is coordinated (e.g. movement corridor across property boundaries)</t>
  </si>
  <si>
    <t>Branch</t>
  </si>
  <si>
    <t>Attribute Weight</t>
  </si>
  <si>
    <t>Reviewer Score</t>
  </si>
  <si>
    <t>Impact No.</t>
  </si>
  <si>
    <t xml:space="preserve">Impact No. </t>
  </si>
  <si>
    <t>Is the project designed to connect to reptile or amphibian habitat on nearby lands?</t>
  </si>
  <si>
    <r>
      <t>Does the proje</t>
    </r>
    <r>
      <rPr>
        <b/>
        <sz val="11"/>
        <rFont val="Open Sans"/>
        <family val="2"/>
      </rPr>
      <t>ct demonstrate success through a third party reptile or amphibian</t>
    </r>
    <r>
      <rPr>
        <b/>
        <sz val="11"/>
        <color theme="1"/>
        <rFont val="Open Sans"/>
        <family val="2"/>
      </rPr>
      <t xml:space="preserve"> certification that meets WHC criteria?</t>
    </r>
  </si>
  <si>
    <t xml:space="preserve">Does the project address multiple habitat needs? </t>
  </si>
  <si>
    <t>Does the project tie to a corporate-level commitment to reptiles or amphibians?</t>
  </si>
  <si>
    <t>Does the project align with a large-scale conservation initiative?</t>
  </si>
  <si>
    <t xml:space="preserve">Impact Score </t>
  </si>
  <si>
    <t>CI</t>
  </si>
  <si>
    <t>CC</t>
  </si>
  <si>
    <t>CEI</t>
  </si>
  <si>
    <t xml:space="preserve">Species--Reptiles and Amphibians project theme </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</si>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</sst>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9">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name val="Open Sans"/>
      <family val="2"/>
    </font>
    <font>
      <i/>
      <sz val="11"/>
      <name val="Open Sans"/>
      <family val="2"/>
    </font>
    <font>
      <i/>
      <sz val="11"/>
      <color theme="1"/>
      <name val="Open Sans"/>
      <family val="2"/>
    </font>
    <font>
      <sz val="1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3" fillId="0" borderId="0" applyNumberFormat="0" applyFill="0" applyBorder="0" applyAlignment="0" applyProtection="0"/>
  </cellStyleXfs>
  <cellXfs count="437">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3"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4" fillId="0" borderId="0" xfId="0" applyFont="1"/>
    <xf numFmtId="0" fontId="6" fillId="0" borderId="9" xfId="0" applyFont="1" applyBorder="1" applyAlignment="1" applyProtection="1">
      <alignment horizontal="right"/>
    </xf>
    <xf numFmtId="0" fontId="6" fillId="0" borderId="12" xfId="0" applyFont="1" applyFill="1" applyBorder="1" applyAlignment="1" applyProtection="1">
      <alignment horizontal="right"/>
    </xf>
    <xf numFmtId="0" fontId="14" fillId="0" borderId="0" xfId="0" applyFont="1" applyBorder="1"/>
    <xf numFmtId="0" fontId="4" fillId="0" borderId="0" xfId="0" applyFont="1" applyFill="1" applyBorder="1" applyAlignment="1"/>
    <xf numFmtId="0" fontId="6" fillId="0" borderId="0" xfId="0" applyFont="1" applyFill="1" applyBorder="1" applyAlignment="1" applyProtection="1">
      <alignment horizontal="right"/>
    </xf>
    <xf numFmtId="0" fontId="1" fillId="0" borderId="5" xfId="0" applyFont="1" applyFill="1" applyBorder="1" applyProtection="1"/>
    <xf numFmtId="0" fontId="8" fillId="0" borderId="6" xfId="0" applyFont="1" applyFill="1" applyBorder="1" applyAlignment="1">
      <alignment vertical="top"/>
    </xf>
    <xf numFmtId="0" fontId="8" fillId="0" borderId="0" xfId="0" applyFont="1" applyFill="1" applyBorder="1" applyAlignment="1">
      <alignment vertical="top"/>
    </xf>
    <xf numFmtId="0" fontId="8" fillId="0" borderId="7" xfId="0" applyFont="1" applyFill="1" applyBorder="1" applyAlignment="1">
      <alignment vertical="top"/>
    </xf>
    <xf numFmtId="0" fontId="6" fillId="0" borderId="10" xfId="0" applyFont="1" applyFill="1" applyBorder="1" applyAlignment="1" applyProtection="1">
      <alignment horizontal="right"/>
    </xf>
    <xf numFmtId="0" fontId="8" fillId="0" borderId="8" xfId="0" applyFont="1" applyFill="1" applyBorder="1" applyAlignment="1">
      <alignment vertical="top"/>
    </xf>
    <xf numFmtId="0" fontId="8" fillId="0" borderId="2" xfId="0" applyFont="1" applyFill="1" applyBorder="1" applyAlignment="1">
      <alignment vertical="top"/>
    </xf>
    <xf numFmtId="0" fontId="8" fillId="0" borderId="9" xfId="0" applyFont="1" applyFill="1" applyBorder="1" applyAlignment="1">
      <alignment vertical="top"/>
    </xf>
    <xf numFmtId="0" fontId="0" fillId="0" borderId="0" xfId="0"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6" fillId="0" borderId="1" xfId="0" applyFont="1" applyFill="1" applyBorder="1" applyAlignment="1" applyProtection="1">
      <alignment horizontal="right"/>
    </xf>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8"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8"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8"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8"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7" fillId="14" borderId="12" xfId="0" applyFont="1" applyFill="1" applyBorder="1" applyProtection="1">
      <protection locked="0"/>
    </xf>
    <xf numFmtId="0" fontId="0" fillId="14" borderId="1" xfId="0" applyFont="1" applyFill="1" applyBorder="1" applyProtection="1">
      <protection locked="0"/>
    </xf>
    <xf numFmtId="0" fontId="7" fillId="14" borderId="1" xfId="0" applyFont="1" applyFill="1" applyBorder="1" applyProtection="1">
      <protection locked="0"/>
    </xf>
    <xf numFmtId="0" fontId="7" fillId="0" borderId="0" xfId="0" applyFont="1" applyFill="1" applyBorder="1"/>
    <xf numFmtId="0" fontId="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2" xfId="0" applyFill="1" applyBorder="1" applyProtection="1"/>
    <xf numFmtId="0" fontId="15" fillId="0" borderId="0" xfId="0" applyFont="1" applyAlignment="1">
      <alignment horizontal="center" vertical="center"/>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7" xfId="0" applyFont="1" applyFill="1" applyBorder="1"/>
    <xf numFmtId="0" fontId="0" fillId="0" borderId="3" xfId="0" applyBorder="1" applyAlignment="1">
      <alignment horizontal="center"/>
    </xf>
    <xf numFmtId="0" fontId="8" fillId="7" borderId="23" xfId="0" applyFont="1" applyFill="1" applyBorder="1" applyAlignment="1">
      <alignment horizontal="center" vertical="center"/>
    </xf>
    <xf numFmtId="0" fontId="8" fillId="7" borderId="0" xfId="0" applyFont="1" applyFill="1" applyBorder="1" applyAlignment="1">
      <alignment horizontal="center" vertical="center"/>
    </xf>
    <xf numFmtId="0" fontId="9" fillId="0" borderId="0" xfId="0" applyFont="1" applyAlignment="1"/>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38" fillId="0" borderId="0" xfId="0" applyFont="1"/>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0" fillId="14" borderId="3" xfId="0" applyFill="1" applyBorder="1" applyAlignment="1" applyProtection="1">
      <alignment horizontal="left" vertical="top"/>
      <protection locked="0"/>
    </xf>
    <xf numFmtId="0" fontId="0" fillId="14" borderId="4" xfId="0" applyFill="1" applyBorder="1" applyAlignment="1" applyProtection="1">
      <alignment horizontal="left" vertical="top"/>
      <protection locked="0"/>
    </xf>
    <xf numFmtId="0" fontId="0" fillId="14" borderId="5" xfId="0" applyFill="1" applyBorder="1" applyAlignment="1" applyProtection="1">
      <alignment horizontal="left" vertical="top"/>
      <protection locked="0"/>
    </xf>
    <xf numFmtId="0" fontId="0" fillId="14" borderId="6" xfId="0" applyFill="1" applyBorder="1" applyAlignment="1" applyProtection="1">
      <alignment horizontal="left" vertical="top"/>
      <protection locked="0"/>
    </xf>
    <xf numFmtId="0" fontId="0" fillId="14" borderId="0" xfId="0" applyFill="1" applyBorder="1" applyAlignment="1" applyProtection="1">
      <alignment horizontal="left" vertical="top"/>
      <protection locked="0"/>
    </xf>
    <xf numFmtId="0" fontId="0" fillId="14" borderId="7" xfId="0" applyFill="1" applyBorder="1" applyAlignment="1" applyProtection="1">
      <alignment horizontal="left" vertical="top"/>
      <protection locked="0"/>
    </xf>
    <xf numFmtId="0" fontId="0" fillId="14" borderId="8" xfId="0" applyFill="1" applyBorder="1" applyAlignment="1" applyProtection="1">
      <alignment horizontal="left" vertical="top"/>
      <protection locked="0"/>
    </xf>
    <xf numFmtId="0" fontId="0" fillId="14" borderId="2" xfId="0" applyFill="1" applyBorder="1" applyAlignment="1" applyProtection="1">
      <alignment horizontal="left" vertical="top"/>
      <protection locked="0"/>
    </xf>
    <xf numFmtId="0" fontId="0" fillId="14" borderId="9" xfId="0" applyFill="1" applyBorder="1" applyAlignment="1" applyProtection="1">
      <alignment horizontal="left" vertical="top"/>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7" fillId="0" borderId="6" xfId="0" applyFont="1" applyFill="1" applyBorder="1" applyAlignment="1">
      <alignment horizontal="left"/>
    </xf>
    <xf numFmtId="0" fontId="7" fillId="0" borderId="0" xfId="0" applyFont="1" applyFill="1" applyBorder="1" applyAlignment="1">
      <alignment horizontal="left"/>
    </xf>
    <xf numFmtId="0" fontId="7"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8" xfId="0" applyFill="1" applyBorder="1"/>
    <xf numFmtId="0" fontId="0" fillId="0" borderId="2" xfId="0" applyFill="1" applyBorder="1"/>
    <xf numFmtId="0" fontId="0" fillId="0" borderId="9" xfId="0" applyFill="1" applyBorder="1"/>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6" xfId="0" applyFill="1" applyBorder="1"/>
    <xf numFmtId="0" fontId="0" fillId="0" borderId="0" xfId="0" applyFill="1" applyBorder="1"/>
    <xf numFmtId="0" fontId="0" fillId="0" borderId="7" xfId="0" applyFill="1" applyBorder="1"/>
    <xf numFmtId="0" fontId="0" fillId="0" borderId="8" xfId="0" applyFont="1" applyFill="1" applyBorder="1"/>
    <xf numFmtId="0" fontId="0" fillId="0" borderId="2" xfId="0" applyFont="1" applyFill="1" applyBorder="1"/>
    <xf numFmtId="0" fontId="0" fillId="0" borderId="9" xfId="0" applyFont="1" applyFill="1" applyBorder="1"/>
    <xf numFmtId="0" fontId="0" fillId="0" borderId="6" xfId="0" applyFont="1" applyFill="1" applyBorder="1" applyAlignment="1">
      <alignment horizontal="left" wrapText="1"/>
    </xf>
    <xf numFmtId="0" fontId="7" fillId="0" borderId="0" xfId="0" applyFont="1" applyFill="1" applyBorder="1" applyAlignment="1">
      <alignment horizontal="left" wrapText="1"/>
    </xf>
    <xf numFmtId="0" fontId="7" fillId="0" borderId="7" xfId="0" applyFont="1" applyFill="1" applyBorder="1" applyAlignment="1">
      <alignment horizontal="left" wrapText="1"/>
    </xf>
    <xf numFmtId="0" fontId="7" fillId="0" borderId="6"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25" fillId="0" borderId="3" xfId="0" applyFont="1" applyFill="1" applyBorder="1" applyAlignment="1"/>
    <xf numFmtId="0" fontId="25" fillId="0" borderId="4" xfId="0" applyFont="1" applyFill="1" applyBorder="1" applyAlignment="1"/>
    <xf numFmtId="0" fontId="25" fillId="0" borderId="5" xfId="0" applyFont="1" applyFill="1" applyBorder="1" applyAlignment="1"/>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7" fillId="0" borderId="8" xfId="0" applyFont="1" applyFill="1" applyBorder="1" applyAlignment="1">
      <alignment horizontal="left" wrapText="1"/>
    </xf>
    <xf numFmtId="0" fontId="7" fillId="0" borderId="2" xfId="0" applyFont="1" applyFill="1" applyBorder="1" applyAlignment="1">
      <alignment horizontal="left" wrapText="1"/>
    </xf>
    <xf numFmtId="0" fontId="7" fillId="0" borderId="9" xfId="0" applyFont="1" applyFill="1" applyBorder="1" applyAlignment="1">
      <alignment horizontal="left" wrapText="1"/>
    </xf>
    <xf numFmtId="0" fontId="8" fillId="0" borderId="3" xfId="0" applyFont="1" applyFill="1" applyBorder="1" applyAlignment="1"/>
    <xf numFmtId="0" fontId="8" fillId="0" borderId="4" xfId="0" applyFont="1" applyFill="1" applyBorder="1" applyAlignment="1"/>
    <xf numFmtId="0" fontId="8" fillId="0" borderId="5" xfId="0" applyFont="1" applyFill="1" applyBorder="1" applyAlignment="1"/>
    <xf numFmtId="0" fontId="25" fillId="0" borderId="3" xfId="0" applyFont="1" applyFill="1" applyBorder="1"/>
    <xf numFmtId="0" fontId="25" fillId="0" borderId="4" xfId="0" applyFont="1" applyFill="1" applyBorder="1"/>
    <xf numFmtId="0" fontId="25" fillId="0" borderId="5" xfId="0" applyFont="1" applyFill="1" applyBorder="1"/>
    <xf numFmtId="0" fontId="24" fillId="0" borderId="3" xfId="0" applyFont="1" applyFill="1" applyBorder="1" applyAlignment="1">
      <alignment horizontal="left" wrapText="1"/>
    </xf>
    <xf numFmtId="0" fontId="24" fillId="0" borderId="4" xfId="0" applyFont="1" applyFill="1" applyBorder="1" applyAlignment="1">
      <alignment horizontal="left" wrapText="1"/>
    </xf>
    <xf numFmtId="0" fontId="24" fillId="0" borderId="6" xfId="0" applyFont="1" applyFill="1" applyBorder="1" applyAlignment="1">
      <alignment horizontal="left" wrapText="1"/>
    </xf>
    <xf numFmtId="0" fontId="24" fillId="0" borderId="0" xfId="0" applyFont="1" applyFill="1" applyBorder="1" applyAlignment="1">
      <alignment horizontal="left"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8" fillId="0" borderId="13" xfId="0" applyFont="1" applyFill="1" applyBorder="1" applyAlignment="1">
      <alignment horizontal="left"/>
    </xf>
    <xf numFmtId="0" fontId="8" fillId="0" borderId="14" xfId="0" applyFont="1" applyFill="1" applyBorder="1" applyAlignment="1">
      <alignment horizontal="left"/>
    </xf>
    <xf numFmtId="0" fontId="8"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8" fillId="0" borderId="13" xfId="0" applyFont="1" applyFill="1" applyBorder="1" applyAlignment="1">
      <alignment horizontal="left" vertical="top"/>
    </xf>
    <xf numFmtId="0" fontId="8" fillId="0" borderId="14" xfId="0" applyFont="1" applyFill="1" applyBorder="1" applyAlignment="1">
      <alignment horizontal="left" vertical="top"/>
    </xf>
    <xf numFmtId="0" fontId="8" fillId="0" borderId="15" xfId="0" applyFont="1" applyFill="1" applyBorder="1" applyAlignment="1">
      <alignment horizontal="left" vertical="top"/>
    </xf>
    <xf numFmtId="0" fontId="1" fillId="11" borderId="1" xfId="0" applyFont="1" applyFill="1" applyBorder="1" applyAlignment="1">
      <alignment horizontal="center" vertical="center" textRotation="90"/>
    </xf>
    <xf numFmtId="0" fontId="24" fillId="0" borderId="3" xfId="0" applyFont="1" applyFill="1" applyBorder="1"/>
    <xf numFmtId="0" fontId="24" fillId="0" borderId="4" xfId="0" applyFont="1" applyFill="1" applyBorder="1"/>
    <xf numFmtId="0" fontId="24" fillId="0" borderId="5" xfId="0" applyFont="1" applyFill="1" applyBorder="1"/>
    <xf numFmtId="0" fontId="4" fillId="0" borderId="0" xfId="0" applyFont="1" applyFill="1" applyBorder="1"/>
    <xf numFmtId="0" fontId="4" fillId="0" borderId="7" xfId="0" applyFont="1" applyFill="1" applyBorder="1"/>
    <xf numFmtId="0" fontId="1" fillId="0" borderId="3" xfId="0" applyFont="1" applyFill="1" applyBorder="1"/>
    <xf numFmtId="0" fontId="8" fillId="0" borderId="4" xfId="0" applyFont="1" applyFill="1" applyBorder="1"/>
    <xf numFmtId="0" fontId="8" fillId="0" borderId="5" xfId="0" applyFont="1" applyFill="1" applyBorder="1"/>
    <xf numFmtId="0" fontId="24" fillId="0" borderId="5" xfId="0" applyFont="1" applyFill="1" applyBorder="1" applyAlignment="1">
      <alignment horizontal="left" wrapText="1"/>
    </xf>
    <xf numFmtId="0" fontId="24" fillId="0" borderId="8" xfId="0" applyFont="1" applyFill="1" applyBorder="1" applyAlignment="1">
      <alignment horizontal="left" wrapText="1"/>
    </xf>
    <xf numFmtId="0" fontId="24" fillId="0" borderId="2" xfId="0" applyFont="1" applyFill="1" applyBorder="1" applyAlignment="1">
      <alignment horizontal="left" wrapText="1"/>
    </xf>
    <xf numFmtId="0" fontId="24" fillId="0" borderId="9" xfId="0" applyFont="1" applyFill="1" applyBorder="1" applyAlignment="1">
      <alignment horizontal="left" wrapText="1"/>
    </xf>
    <xf numFmtId="0" fontId="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Font="1" applyFill="1" applyBorder="1" applyAlignment="1">
      <alignment horizontal="left" wrapText="1"/>
    </xf>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24" fillId="0" borderId="13" xfId="0" applyFont="1" applyFill="1" applyBorder="1"/>
    <xf numFmtId="0" fontId="24" fillId="0" borderId="14" xfId="0" applyFont="1" applyFill="1" applyBorder="1"/>
    <xf numFmtId="0" fontId="24" fillId="0" borderId="15" xfId="0" applyFont="1" applyFill="1" applyBorder="1"/>
    <xf numFmtId="0" fontId="27" fillId="0" borderId="3" xfId="0" applyFont="1" applyFill="1" applyBorder="1"/>
    <xf numFmtId="0" fontId="27" fillId="0" borderId="4" xfId="0" applyFont="1" applyFill="1" applyBorder="1"/>
    <xf numFmtId="0" fontId="27" fillId="0" borderId="5" xfId="0" applyFont="1" applyFill="1" applyBorder="1"/>
    <xf numFmtId="0" fontId="27" fillId="0" borderId="8" xfId="0" applyFont="1" applyFill="1" applyBorder="1"/>
    <xf numFmtId="0" fontId="27" fillId="0" borderId="2" xfId="0" applyFont="1" applyFill="1" applyBorder="1"/>
    <xf numFmtId="0" fontId="27" fillId="0" borderId="9" xfId="0" applyFont="1" applyFill="1" applyBorder="1"/>
    <xf numFmtId="0" fontId="1" fillId="0" borderId="15" xfId="0" applyFont="1" applyBorder="1" applyAlignment="1">
      <alignment horizontal="center" vertical="center" wrapText="1"/>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xf>
    <xf numFmtId="0" fontId="0" fillId="0" borderId="2" xfId="0" applyFill="1" applyBorder="1" applyAlignment="1">
      <alignment horizontal="left"/>
    </xf>
    <xf numFmtId="0" fontId="0" fillId="0" borderId="9" xfId="0" applyFill="1" applyBorder="1" applyAlignment="1">
      <alignment horizontal="left"/>
    </xf>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8" fillId="0" borderId="3" xfId="0" applyFont="1" applyFill="1" applyBorder="1"/>
    <xf numFmtId="0" fontId="1"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4" fillId="0" borderId="3" xfId="0" applyFont="1" applyFill="1" applyBorder="1"/>
    <xf numFmtId="0" fontId="4" fillId="0" borderId="4" xfId="0" applyFont="1" applyFill="1" applyBorder="1"/>
    <xf numFmtId="0" fontId="4" fillId="0" borderId="5" xfId="0" applyFont="1" applyFill="1" applyBorder="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13" xfId="0" applyFont="1" applyFill="1" applyBorder="1"/>
    <xf numFmtId="0" fontId="1" fillId="0" borderId="14" xfId="0" applyFont="1" applyFill="1" applyBorder="1"/>
    <xf numFmtId="0" fontId="1" fillId="0" borderId="15" xfId="0" applyFont="1" applyFill="1" applyBorder="1"/>
    <xf numFmtId="0" fontId="0" fillId="14" borderId="3" xfId="0" applyFill="1" applyBorder="1" applyAlignment="1" applyProtection="1">
      <alignment vertical="top"/>
      <protection locked="0"/>
    </xf>
    <xf numFmtId="0" fontId="0" fillId="14" borderId="4" xfId="0" applyFill="1" applyBorder="1" applyAlignment="1" applyProtection="1">
      <alignment vertical="top"/>
      <protection locked="0"/>
    </xf>
    <xf numFmtId="0" fontId="0" fillId="14" borderId="5" xfId="0" applyFill="1" applyBorder="1" applyAlignment="1" applyProtection="1">
      <alignment vertical="top"/>
      <protection locked="0"/>
    </xf>
    <xf numFmtId="0" fontId="0" fillId="14" borderId="6" xfId="0" applyFill="1" applyBorder="1" applyAlignment="1" applyProtection="1">
      <alignment vertical="top"/>
      <protection locked="0"/>
    </xf>
    <xf numFmtId="0" fontId="0" fillId="14" borderId="0" xfId="0" applyFill="1" applyBorder="1" applyAlignment="1" applyProtection="1">
      <alignment vertical="top"/>
      <protection locked="0"/>
    </xf>
    <xf numFmtId="0" fontId="0" fillId="14" borderId="7" xfId="0" applyFill="1" applyBorder="1" applyAlignment="1" applyProtection="1">
      <alignment vertical="top"/>
      <protection locked="0"/>
    </xf>
    <xf numFmtId="0" fontId="0" fillId="14" borderId="8" xfId="0" applyFill="1" applyBorder="1" applyAlignment="1" applyProtection="1">
      <alignment vertical="top"/>
      <protection locked="0"/>
    </xf>
    <xf numFmtId="0" fontId="0" fillId="14" borderId="2" xfId="0" applyFill="1" applyBorder="1" applyAlignment="1" applyProtection="1">
      <alignment vertical="top"/>
      <protection locked="0"/>
    </xf>
    <xf numFmtId="0" fontId="0" fillId="14" borderId="9" xfId="0" applyFill="1" applyBorder="1" applyAlignment="1" applyProtection="1">
      <alignment vertical="top"/>
      <protection locked="0"/>
    </xf>
    <xf numFmtId="0" fontId="8" fillId="0" borderId="3" xfId="0" applyFont="1" applyFill="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2"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2"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2"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(Calculations!$N$77,Calculations!$P$77,Calculations!$R$77)</c:f>
              <c:numCache>
                <c:formatCode>0</c:formatCode>
                <c:ptCount val="3"/>
                <c:pt idx="0">
                  <c:v>72.920000000000016</c:v>
                </c:pt>
                <c:pt idx="1">
                  <c:v>15.985000000000003</c:v>
                </c:pt>
                <c:pt idx="2">
                  <c:v>11.395</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47</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986151</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18</xdr:row>
      <xdr:rowOff>0</xdr:rowOff>
    </xdr:from>
    <xdr:to>
      <xdr:col>12</xdr:col>
      <xdr:colOff>82567</xdr:colOff>
      <xdr:row>23</xdr:row>
      <xdr:rowOff>114934</xdr:rowOff>
    </xdr:to>
    <xdr:grpSp>
      <xdr:nvGrpSpPr>
        <xdr:cNvPr id="4" name="Group 3"/>
        <xdr:cNvGrpSpPr/>
      </xdr:nvGrpSpPr>
      <xdr:grpSpPr>
        <a:xfrm>
          <a:off x="7829550" y="3943350"/>
          <a:ext cx="2730517" cy="1143634"/>
          <a:chOff x="0" y="0"/>
          <a:chExt cx="3064500" cy="1277352"/>
        </a:xfrm>
      </xdr:grpSpPr>
      <xdr:sp macro="" textlink="">
        <xdr:nvSpPr>
          <xdr:cNvPr id="5" name="Right Brace 4"/>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6" name="Right Brace 5"/>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7"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8"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25.5">
      <c r="C11" s="135" t="s">
        <v>251</v>
      </c>
      <c r="D11" s="135"/>
      <c r="E11" s="135"/>
    </row>
    <row r="12" spans="3:9" ht="20.25">
      <c r="C12" s="136" t="s">
        <v>223</v>
      </c>
    </row>
    <row r="14" spans="3:9" ht="18">
      <c r="C14" s="137" t="s">
        <v>76</v>
      </c>
      <c r="D14" s="224"/>
      <c r="E14" s="225"/>
      <c r="F14" s="225"/>
      <c r="G14" s="225"/>
      <c r="H14" s="226"/>
    </row>
    <row r="15" spans="3:9" ht="6" customHeight="1">
      <c r="C15" s="137"/>
      <c r="D15" s="138"/>
      <c r="E15" s="138"/>
      <c r="F15" s="138"/>
      <c r="G15" s="138"/>
      <c r="H15" s="138"/>
      <c r="I15" s="139"/>
    </row>
    <row r="16" spans="3:9" ht="18">
      <c r="C16" s="140" t="s">
        <v>77</v>
      </c>
      <c r="D16" s="227"/>
      <c r="E16" s="227"/>
      <c r="F16" s="227"/>
      <c r="G16" s="227"/>
      <c r="H16" s="227"/>
    </row>
    <row r="17" spans="3:8" ht="6" customHeight="1">
      <c r="C17" s="140"/>
      <c r="D17" s="138"/>
      <c r="E17" s="138"/>
      <c r="F17" s="138"/>
      <c r="G17" s="138"/>
      <c r="H17" s="138"/>
    </row>
    <row r="18" spans="3:8" ht="18">
      <c r="C18" s="137" t="s">
        <v>78</v>
      </c>
      <c r="D18" s="227"/>
      <c r="E18" s="227"/>
      <c r="F18" s="227"/>
      <c r="G18" s="227"/>
      <c r="H18" s="227"/>
    </row>
    <row r="19" spans="3:8" ht="6" customHeight="1">
      <c r="C19" s="137"/>
      <c r="D19" s="138"/>
      <c r="E19" s="138"/>
      <c r="F19" s="138"/>
      <c r="G19" s="138"/>
      <c r="H19" s="138"/>
    </row>
    <row r="20" spans="3:8" ht="18">
      <c r="C20" s="137" t="s">
        <v>79</v>
      </c>
      <c r="D20" s="227"/>
      <c r="E20" s="227"/>
      <c r="F20" s="227"/>
      <c r="G20" s="227"/>
      <c r="H20" s="227"/>
    </row>
    <row r="23" spans="3:8">
      <c r="C23" s="223" t="s">
        <v>252</v>
      </c>
    </row>
    <row r="25" spans="3:8" ht="15">
      <c r="C25" s="141"/>
    </row>
    <row r="27" spans="3:8">
      <c r="C27" t="s">
        <v>80</v>
      </c>
    </row>
    <row r="28" spans="3:8" ht="15">
      <c r="C28" s="141"/>
      <c r="D28" s="142"/>
    </row>
    <row r="29" spans="3:8">
      <c r="C29" t="s">
        <v>80</v>
      </c>
    </row>
    <row r="35" spans="3:4">
      <c r="C35" t="s">
        <v>80</v>
      </c>
      <c r="D35" s="143" t="s">
        <v>80</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63" sqref="A63"/>
    </sheetView>
  </sheetViews>
  <sheetFormatPr defaultRowHeight="14.25"/>
  <cols>
    <col min="1" max="1" width="2.875" customWidth="1"/>
  </cols>
  <sheetData>
    <row r="3" spans="2:2" ht="27.75">
      <c r="B3" s="214" t="s">
        <v>248</v>
      </c>
    </row>
    <row r="5" spans="2:2">
      <c r="B5" s="215" t="s">
        <v>224</v>
      </c>
    </row>
    <row r="6" spans="2:2">
      <c r="B6" s="215"/>
    </row>
    <row r="7" spans="2:2">
      <c r="B7" s="215" t="s">
        <v>225</v>
      </c>
    </row>
    <row r="8" spans="2:2" ht="6" customHeight="1">
      <c r="B8" s="216"/>
    </row>
    <row r="9" spans="2:2" ht="15">
      <c r="B9" s="216" t="s">
        <v>226</v>
      </c>
    </row>
    <row r="10" spans="2:2">
      <c r="B10" s="217" t="s">
        <v>227</v>
      </c>
    </row>
    <row r="11" spans="2:2">
      <c r="B11" s="218" t="s">
        <v>228</v>
      </c>
    </row>
    <row r="12" spans="2:2">
      <c r="B12" s="218" t="s">
        <v>229</v>
      </c>
    </row>
    <row r="13" spans="2:2">
      <c r="B13" s="218" t="s">
        <v>230</v>
      </c>
    </row>
    <row r="14" spans="2:2">
      <c r="B14" s="218" t="s">
        <v>231</v>
      </c>
    </row>
    <row r="15" spans="2:2">
      <c r="B15" s="215"/>
    </row>
    <row r="16" spans="2:2">
      <c r="B16" s="219" t="s">
        <v>232</v>
      </c>
    </row>
    <row r="17" spans="2:2">
      <c r="B17" s="215"/>
    </row>
    <row r="18" spans="2:2" ht="15">
      <c r="B18" s="216" t="s">
        <v>233</v>
      </c>
    </row>
    <row r="19" spans="2:2">
      <c r="B19" s="215" t="s">
        <v>234</v>
      </c>
    </row>
    <row r="20" spans="2:2">
      <c r="B20" s="215"/>
    </row>
    <row r="21" spans="2:2">
      <c r="B21" s="215" t="s">
        <v>235</v>
      </c>
    </row>
    <row r="22" spans="2:2">
      <c r="B22" s="215" t="s">
        <v>236</v>
      </c>
    </row>
    <row r="23" spans="2:2" ht="15">
      <c r="B23" s="220" t="s">
        <v>237</v>
      </c>
    </row>
    <row r="24" spans="2:2" ht="15">
      <c r="B24" s="220" t="s">
        <v>238</v>
      </c>
    </row>
    <row r="25" spans="2:2" ht="15">
      <c r="B25" s="220" t="s">
        <v>239</v>
      </c>
    </row>
    <row r="26" spans="2:2" ht="15">
      <c r="B26" s="220" t="s">
        <v>240</v>
      </c>
    </row>
    <row r="27" spans="2:2">
      <c r="B27" s="215" t="s">
        <v>241</v>
      </c>
    </row>
    <row r="28" spans="2:2" ht="15">
      <c r="B28" s="220" t="s">
        <v>242</v>
      </c>
    </row>
    <row r="29" spans="2:2" ht="15">
      <c r="B29" s="220" t="s">
        <v>243</v>
      </c>
    </row>
    <row r="30" spans="2:2" ht="15">
      <c r="B30" s="220" t="s">
        <v>244</v>
      </c>
    </row>
    <row r="31" spans="2:2">
      <c r="B31" s="215"/>
    </row>
    <row r="32" spans="2:2" ht="15">
      <c r="B32" s="216" t="s">
        <v>245</v>
      </c>
    </row>
    <row r="33" spans="2:2">
      <c r="B33" s="215" t="s">
        <v>246</v>
      </c>
    </row>
    <row r="34" spans="2:2">
      <c r="B34" s="215"/>
    </row>
    <row r="35" spans="2:2">
      <c r="B35" s="215" t="s">
        <v>247</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72"/>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2.5" customWidth="1"/>
    <col min="11" max="11" width="9.625" style="5" customWidth="1"/>
    <col min="12" max="12" width="2.125" customWidth="1"/>
    <col min="13" max="13" width="16.875" customWidth="1"/>
  </cols>
  <sheetData>
    <row r="3" spans="1:27" ht="26.25">
      <c r="B3" s="109" t="s">
        <v>101</v>
      </c>
      <c r="D3" s="7"/>
      <c r="E3" s="7"/>
      <c r="F3" s="7"/>
      <c r="G3" s="7"/>
      <c r="H3" s="7"/>
      <c r="I3" s="7"/>
      <c r="J3" s="7"/>
      <c r="K3" s="110"/>
    </row>
    <row r="4" spans="1:27">
      <c r="D4" s="7"/>
      <c r="E4" s="7"/>
      <c r="F4" s="7"/>
      <c r="G4" s="7"/>
      <c r="H4" s="7"/>
      <c r="I4" s="7"/>
      <c r="J4" s="7"/>
      <c r="K4" s="110"/>
    </row>
    <row r="5" spans="1:27">
      <c r="D5" s="7"/>
      <c r="E5" s="7"/>
      <c r="F5" s="7"/>
      <c r="G5" s="7"/>
      <c r="H5" s="7"/>
      <c r="I5" s="7"/>
      <c r="J5" s="7"/>
      <c r="K5" s="110"/>
    </row>
    <row r="6" spans="1:27" ht="15">
      <c r="D6" s="7"/>
      <c r="E6" s="7"/>
      <c r="F6" s="7"/>
      <c r="G6" s="7"/>
      <c r="H6" s="7"/>
      <c r="I6" s="7"/>
      <c r="J6" s="7"/>
      <c r="K6" s="110"/>
      <c r="AA6" s="1" t="s">
        <v>69</v>
      </c>
    </row>
    <row r="7" spans="1:27" ht="15" customHeight="1">
      <c r="A7" s="296" t="s">
        <v>0</v>
      </c>
      <c r="B7" s="298" t="s">
        <v>135</v>
      </c>
      <c r="C7" s="301" t="s">
        <v>137</v>
      </c>
      <c r="D7" s="304" t="s">
        <v>36</v>
      </c>
      <c r="E7" s="305"/>
      <c r="F7" s="305"/>
      <c r="G7" s="305"/>
      <c r="H7" s="305"/>
      <c r="I7" s="305"/>
      <c r="J7" s="306"/>
      <c r="K7" s="111" t="s">
        <v>16</v>
      </c>
      <c r="M7" t="s">
        <v>70</v>
      </c>
      <c r="AA7" t="s">
        <v>71</v>
      </c>
    </row>
    <row r="8" spans="1:27" ht="14.25" customHeight="1">
      <c r="A8" s="297"/>
      <c r="B8" s="299"/>
      <c r="C8" s="302"/>
      <c r="D8" s="331" t="s">
        <v>134</v>
      </c>
      <c r="E8" s="332"/>
      <c r="F8" s="332"/>
      <c r="G8" s="332"/>
      <c r="H8" s="332"/>
      <c r="I8" s="332"/>
      <c r="J8" s="333"/>
      <c r="K8" s="193"/>
      <c r="M8" s="255"/>
      <c r="N8" s="256"/>
      <c r="O8" s="256"/>
      <c r="P8" s="256"/>
      <c r="Q8" s="257"/>
      <c r="AA8" t="s">
        <v>72</v>
      </c>
    </row>
    <row r="9" spans="1:27">
      <c r="A9" s="297"/>
      <c r="B9" s="299"/>
      <c r="C9" s="302"/>
      <c r="D9" s="334"/>
      <c r="E9" s="335"/>
      <c r="F9" s="335"/>
      <c r="G9" s="335"/>
      <c r="H9" s="335"/>
      <c r="I9" s="335"/>
      <c r="J9" s="336"/>
      <c r="K9" s="112"/>
      <c r="M9" s="258"/>
      <c r="N9" s="259"/>
      <c r="O9" s="259"/>
      <c r="P9" s="259"/>
      <c r="Q9" s="260"/>
    </row>
    <row r="10" spans="1:27" ht="14.25" customHeight="1">
      <c r="A10" s="297"/>
      <c r="B10" s="299"/>
      <c r="C10" s="302"/>
      <c r="D10" s="237" t="s">
        <v>49</v>
      </c>
      <c r="E10" s="238"/>
      <c r="F10" s="238"/>
      <c r="G10" s="238"/>
      <c r="H10" s="238"/>
      <c r="I10" s="238"/>
      <c r="J10" s="239"/>
      <c r="K10" s="112"/>
      <c r="M10" s="258"/>
      <c r="N10" s="259"/>
      <c r="O10" s="259"/>
      <c r="P10" s="259"/>
      <c r="Q10" s="260"/>
      <c r="AA10">
        <v>0</v>
      </c>
    </row>
    <row r="11" spans="1:27" ht="14.25" customHeight="1">
      <c r="A11" s="297"/>
      <c r="B11" s="300"/>
      <c r="C11" s="303"/>
      <c r="D11" s="240"/>
      <c r="E11" s="241"/>
      <c r="F11" s="241"/>
      <c r="G11" s="241"/>
      <c r="H11" s="241"/>
      <c r="I11" s="241"/>
      <c r="J11" s="242"/>
      <c r="K11" s="113"/>
      <c r="M11" s="261"/>
      <c r="N11" s="262"/>
      <c r="O11" s="262"/>
      <c r="P11" s="262"/>
      <c r="Q11" s="263"/>
      <c r="AA11">
        <v>1</v>
      </c>
    </row>
    <row r="12" spans="1:27">
      <c r="A12" s="297"/>
      <c r="C12" s="114"/>
      <c r="D12" s="7"/>
      <c r="E12" s="7"/>
      <c r="F12" s="7"/>
      <c r="G12" s="7"/>
      <c r="H12" s="7"/>
      <c r="I12" s="7"/>
      <c r="J12" s="7"/>
      <c r="K12" s="110"/>
      <c r="AA12">
        <v>2</v>
      </c>
    </row>
    <row r="13" spans="1:27" ht="15" customHeight="1">
      <c r="A13" s="297"/>
      <c r="B13" s="329" t="s">
        <v>109</v>
      </c>
      <c r="C13" s="330" t="s">
        <v>138</v>
      </c>
      <c r="D13" s="337" t="s">
        <v>107</v>
      </c>
      <c r="E13" s="338"/>
      <c r="F13" s="338"/>
      <c r="G13" s="338"/>
      <c r="H13" s="338"/>
      <c r="I13" s="338"/>
      <c r="J13" s="339"/>
      <c r="K13" s="111" t="s">
        <v>16</v>
      </c>
      <c r="M13" t="s">
        <v>70</v>
      </c>
      <c r="AA13">
        <v>3</v>
      </c>
    </row>
    <row r="14" spans="1:27" ht="14.25" customHeight="1">
      <c r="A14" s="297"/>
      <c r="B14" s="329"/>
      <c r="C14" s="330"/>
      <c r="D14" s="340" t="s">
        <v>108</v>
      </c>
      <c r="E14" s="341"/>
      <c r="F14" s="341"/>
      <c r="G14" s="341"/>
      <c r="H14" s="341"/>
      <c r="I14" s="341"/>
      <c r="J14" s="342"/>
      <c r="K14" s="193"/>
      <c r="M14" s="255"/>
      <c r="N14" s="256"/>
      <c r="O14" s="256"/>
      <c r="P14" s="256"/>
      <c r="Q14" s="257"/>
      <c r="AA14">
        <v>4</v>
      </c>
    </row>
    <row r="15" spans="1:27" ht="14.25" customHeight="1">
      <c r="A15" s="297"/>
      <c r="B15" s="329"/>
      <c r="C15" s="330"/>
      <c r="D15" s="343" t="s">
        <v>136</v>
      </c>
      <c r="E15" s="344"/>
      <c r="F15" s="344"/>
      <c r="G15" s="344"/>
      <c r="H15" s="344"/>
      <c r="I15" s="344"/>
      <c r="J15" s="345"/>
      <c r="K15" s="115"/>
      <c r="M15" s="261"/>
      <c r="N15" s="262"/>
      <c r="O15" s="262"/>
      <c r="P15" s="262"/>
      <c r="Q15" s="263"/>
      <c r="AA15">
        <v>5</v>
      </c>
    </row>
    <row r="16" spans="1:27" ht="18.75" customHeight="1">
      <c r="A16" s="5"/>
      <c r="B16" s="5"/>
      <c r="C16" s="117"/>
      <c r="D16" s="118"/>
      <c r="E16" s="118"/>
      <c r="F16" s="118"/>
      <c r="G16" s="118"/>
      <c r="H16" s="118"/>
      <c r="I16" s="118"/>
      <c r="J16" s="118"/>
      <c r="K16" s="119"/>
      <c r="AA16">
        <v>6</v>
      </c>
    </row>
    <row r="17" spans="1:17" ht="16.5" customHeight="1">
      <c r="A17" s="307" t="s">
        <v>73</v>
      </c>
      <c r="B17" s="298" t="s">
        <v>110</v>
      </c>
      <c r="C17" s="298" t="s">
        <v>139</v>
      </c>
      <c r="D17" s="313" t="s">
        <v>54</v>
      </c>
      <c r="E17" s="314"/>
      <c r="F17" s="314"/>
      <c r="G17" s="314"/>
      <c r="H17" s="314"/>
      <c r="I17" s="314"/>
      <c r="J17" s="315"/>
      <c r="K17" s="120" t="s">
        <v>74</v>
      </c>
      <c r="M17" t="s">
        <v>70</v>
      </c>
    </row>
    <row r="18" spans="1:17" ht="14.25" customHeight="1">
      <c r="A18" s="308"/>
      <c r="B18" s="299"/>
      <c r="C18" s="299"/>
      <c r="D18" s="121"/>
      <c r="E18" s="122"/>
      <c r="F18" s="122"/>
      <c r="G18" s="122"/>
      <c r="H18" s="122"/>
      <c r="I18" s="122"/>
      <c r="J18" s="123"/>
      <c r="K18" s="194"/>
      <c r="M18" s="255"/>
      <c r="N18" s="256"/>
      <c r="O18" s="256"/>
      <c r="P18" s="256"/>
      <c r="Q18" s="257"/>
    </row>
    <row r="19" spans="1:17" ht="14.25" customHeight="1">
      <c r="A19" s="308"/>
      <c r="B19" s="299"/>
      <c r="C19" s="299"/>
      <c r="D19" s="121"/>
      <c r="E19" s="122"/>
      <c r="F19" s="122"/>
      <c r="G19" s="122"/>
      <c r="H19" s="122"/>
      <c r="I19" s="122"/>
      <c r="J19" s="123"/>
      <c r="K19" s="124"/>
      <c r="M19" s="258"/>
      <c r="N19" s="259"/>
      <c r="O19" s="259"/>
      <c r="P19" s="259"/>
      <c r="Q19" s="260"/>
    </row>
    <row r="20" spans="1:17" ht="17.25" customHeight="1">
      <c r="A20" s="308"/>
      <c r="B20" s="300"/>
      <c r="C20" s="300"/>
      <c r="D20" s="125"/>
      <c r="E20" s="126"/>
      <c r="F20" s="126"/>
      <c r="G20" s="126"/>
      <c r="H20" s="126"/>
      <c r="I20" s="126"/>
      <c r="J20" s="127"/>
      <c r="K20" s="116"/>
      <c r="M20" s="261"/>
      <c r="N20" s="262"/>
      <c r="O20" s="262"/>
      <c r="P20" s="262"/>
      <c r="Q20" s="263"/>
    </row>
    <row r="21" spans="1:17" ht="14.25" customHeight="1">
      <c r="A21" s="5"/>
      <c r="C21" s="9"/>
      <c r="D21" s="7"/>
      <c r="E21" s="7"/>
      <c r="F21" s="7"/>
      <c r="G21" s="7"/>
      <c r="H21" s="7"/>
      <c r="I21" s="7"/>
      <c r="J21" s="7"/>
      <c r="K21" s="128"/>
    </row>
    <row r="22" spans="1:17" s="1" customFormat="1" ht="14.25" customHeight="1">
      <c r="A22" s="316" t="s">
        <v>111</v>
      </c>
      <c r="B22" s="309" t="s">
        <v>142</v>
      </c>
      <c r="C22" s="312" t="s">
        <v>141</v>
      </c>
      <c r="D22" s="322" t="s">
        <v>216</v>
      </c>
      <c r="E22" s="323"/>
      <c r="F22" s="323"/>
      <c r="G22" s="323"/>
      <c r="H22" s="323"/>
      <c r="I22" s="323"/>
      <c r="J22" s="324"/>
      <c r="K22" s="131" t="s">
        <v>16</v>
      </c>
      <c r="M22" t="s">
        <v>70</v>
      </c>
      <c r="N22"/>
      <c r="O22"/>
      <c r="P22"/>
      <c r="Q22"/>
    </row>
    <row r="23" spans="1:17" ht="14.25" customHeight="1">
      <c r="A23" s="316"/>
      <c r="B23" s="310"/>
      <c r="C23" s="302"/>
      <c r="D23" s="277" t="s">
        <v>140</v>
      </c>
      <c r="E23" s="278"/>
      <c r="F23" s="278"/>
      <c r="G23" s="278"/>
      <c r="H23" s="278"/>
      <c r="I23" s="278"/>
      <c r="J23" s="279"/>
      <c r="K23" s="195"/>
      <c r="M23" s="255"/>
      <c r="N23" s="256"/>
      <c r="O23" s="256"/>
      <c r="P23" s="256"/>
      <c r="Q23" s="257"/>
    </row>
    <row r="24" spans="1:17" ht="14.25" customHeight="1">
      <c r="A24" s="316"/>
      <c r="B24" s="310"/>
      <c r="C24" s="302"/>
      <c r="D24" s="264" t="s">
        <v>112</v>
      </c>
      <c r="E24" s="265"/>
      <c r="F24" s="265"/>
      <c r="G24" s="265"/>
      <c r="H24" s="265"/>
      <c r="I24" s="265"/>
      <c r="J24" s="266"/>
      <c r="K24" s="112"/>
      <c r="M24" s="258"/>
      <c r="N24" s="259"/>
      <c r="O24" s="259"/>
      <c r="P24" s="259"/>
      <c r="Q24" s="260"/>
    </row>
    <row r="25" spans="1:17" ht="14.25" customHeight="1">
      <c r="A25" s="316"/>
      <c r="B25" s="310"/>
      <c r="C25" s="302"/>
      <c r="D25" s="264" t="s">
        <v>143</v>
      </c>
      <c r="E25" s="265"/>
      <c r="F25" s="265"/>
      <c r="G25" s="265"/>
      <c r="H25" s="265"/>
      <c r="I25" s="265"/>
      <c r="J25" s="266"/>
      <c r="K25" s="112"/>
      <c r="M25" s="258"/>
      <c r="N25" s="259"/>
      <c r="O25" s="259"/>
      <c r="P25" s="259"/>
      <c r="Q25" s="260"/>
    </row>
    <row r="26" spans="1:17" ht="14.25" customHeight="1">
      <c r="A26" s="316"/>
      <c r="B26" s="310"/>
      <c r="C26" s="302"/>
      <c r="D26" s="264" t="s">
        <v>144</v>
      </c>
      <c r="E26" s="265"/>
      <c r="F26" s="265"/>
      <c r="G26" s="265"/>
      <c r="H26" s="265"/>
      <c r="I26" s="265"/>
      <c r="J26" s="266"/>
      <c r="K26" s="112"/>
      <c r="M26" s="258"/>
      <c r="N26" s="259"/>
      <c r="O26" s="259"/>
      <c r="P26" s="259"/>
      <c r="Q26" s="260"/>
    </row>
    <row r="27" spans="1:17">
      <c r="A27" s="316"/>
      <c r="B27" s="310"/>
      <c r="C27" s="302"/>
      <c r="D27" s="264" t="s">
        <v>145</v>
      </c>
      <c r="E27" s="265"/>
      <c r="F27" s="265"/>
      <c r="G27" s="265"/>
      <c r="H27" s="265"/>
      <c r="I27" s="265"/>
      <c r="J27" s="266"/>
      <c r="K27" s="112"/>
      <c r="M27" s="258"/>
      <c r="N27" s="259"/>
      <c r="O27" s="259"/>
      <c r="P27" s="259"/>
      <c r="Q27" s="260"/>
    </row>
    <row r="28" spans="1:17">
      <c r="A28" s="316"/>
      <c r="B28" s="311"/>
      <c r="C28" s="303"/>
      <c r="D28" s="267" t="s">
        <v>146</v>
      </c>
      <c r="E28" s="268"/>
      <c r="F28" s="268"/>
      <c r="G28" s="268"/>
      <c r="H28" s="268"/>
      <c r="I28" s="268"/>
      <c r="J28" s="269"/>
      <c r="K28" s="116"/>
      <c r="M28" s="261"/>
      <c r="N28" s="262"/>
      <c r="O28" s="262"/>
      <c r="P28" s="262"/>
      <c r="Q28" s="263"/>
    </row>
    <row r="29" spans="1:17" ht="15">
      <c r="A29" s="316"/>
      <c r="B29" s="200"/>
      <c r="C29" s="201"/>
      <c r="D29" s="199"/>
      <c r="E29" s="199"/>
      <c r="F29" s="199"/>
      <c r="G29" s="199"/>
      <c r="H29" s="199"/>
      <c r="I29" s="199"/>
      <c r="J29" s="199"/>
      <c r="K29" s="119"/>
    </row>
    <row r="30" spans="1:17" ht="15" customHeight="1">
      <c r="A30" s="316"/>
      <c r="B30" s="346" t="s">
        <v>117</v>
      </c>
      <c r="C30" s="330" t="s">
        <v>148</v>
      </c>
      <c r="D30" s="292" t="s">
        <v>113</v>
      </c>
      <c r="E30" s="293"/>
      <c r="F30" s="293"/>
      <c r="G30" s="293"/>
      <c r="H30" s="293"/>
      <c r="I30" s="293"/>
      <c r="J30" s="325"/>
      <c r="K30" s="130" t="s">
        <v>16</v>
      </c>
      <c r="L30" s="1"/>
      <c r="M30" t="s">
        <v>70</v>
      </c>
    </row>
    <row r="31" spans="1:17" ht="15" customHeight="1">
      <c r="A31" s="316"/>
      <c r="B31" s="346"/>
      <c r="C31" s="330"/>
      <c r="D31" s="326"/>
      <c r="E31" s="327"/>
      <c r="F31" s="327"/>
      <c r="G31" s="327"/>
      <c r="H31" s="327"/>
      <c r="I31" s="327"/>
      <c r="J31" s="328"/>
      <c r="K31" s="4"/>
      <c r="L31" s="1"/>
      <c r="M31" s="228"/>
      <c r="N31" s="229"/>
      <c r="O31" s="229"/>
      <c r="P31" s="229"/>
      <c r="Q31" s="230"/>
    </row>
    <row r="32" spans="1:17" ht="15" customHeight="1">
      <c r="A32" s="316"/>
      <c r="B32" s="346"/>
      <c r="C32" s="330"/>
      <c r="D32" s="280" t="s">
        <v>205</v>
      </c>
      <c r="E32" s="281"/>
      <c r="F32" s="281"/>
      <c r="G32" s="281"/>
      <c r="H32" s="281"/>
      <c r="I32" s="281"/>
      <c r="J32" s="282"/>
      <c r="K32" s="195"/>
      <c r="M32" s="231"/>
      <c r="N32" s="232"/>
      <c r="O32" s="232"/>
      <c r="P32" s="232"/>
      <c r="Q32" s="233"/>
    </row>
    <row r="33" spans="1:17" ht="15" customHeight="1">
      <c r="A33" s="316"/>
      <c r="B33" s="346"/>
      <c r="C33" s="330"/>
      <c r="D33" s="237"/>
      <c r="E33" s="238"/>
      <c r="F33" s="238"/>
      <c r="G33" s="238"/>
      <c r="H33" s="238"/>
      <c r="I33" s="238"/>
      <c r="J33" s="239"/>
      <c r="K33" s="133"/>
      <c r="M33" s="231"/>
      <c r="N33" s="232"/>
      <c r="O33" s="232"/>
      <c r="P33" s="232"/>
      <c r="Q33" s="233"/>
    </row>
    <row r="34" spans="1:17" ht="19.5" customHeight="1">
      <c r="A34" s="316"/>
      <c r="B34" s="346"/>
      <c r="C34" s="330"/>
      <c r="D34" s="237"/>
      <c r="E34" s="238"/>
      <c r="F34" s="238"/>
      <c r="G34" s="238"/>
      <c r="H34" s="238"/>
      <c r="I34" s="238"/>
      <c r="J34" s="239"/>
      <c r="K34" s="112"/>
      <c r="M34" s="231"/>
      <c r="N34" s="232"/>
      <c r="O34" s="232"/>
      <c r="P34" s="232"/>
      <c r="Q34" s="233"/>
    </row>
    <row r="35" spans="1:17" ht="15" customHeight="1">
      <c r="A35" s="316"/>
      <c r="B35" s="346"/>
      <c r="C35" s="330"/>
      <c r="D35" s="264" t="s">
        <v>114</v>
      </c>
      <c r="E35" s="265"/>
      <c r="F35" s="265"/>
      <c r="G35" s="265"/>
      <c r="H35" s="265"/>
      <c r="I35" s="265"/>
      <c r="J35" s="266"/>
      <c r="K35" s="112"/>
      <c r="M35" s="231"/>
      <c r="N35" s="232"/>
      <c r="O35" s="232"/>
      <c r="P35" s="232"/>
      <c r="Q35" s="233"/>
    </row>
    <row r="36" spans="1:17" ht="15" customHeight="1">
      <c r="A36" s="316"/>
      <c r="B36" s="346"/>
      <c r="C36" s="330"/>
      <c r="D36" s="237" t="s">
        <v>147</v>
      </c>
      <c r="E36" s="238"/>
      <c r="F36" s="238"/>
      <c r="G36" s="238"/>
      <c r="H36" s="238"/>
      <c r="I36" s="238"/>
      <c r="J36" s="239"/>
      <c r="K36" s="112"/>
      <c r="M36" s="231"/>
      <c r="N36" s="232"/>
      <c r="O36" s="232"/>
      <c r="P36" s="232"/>
      <c r="Q36" s="233"/>
    </row>
    <row r="37" spans="1:17">
      <c r="A37" s="316"/>
      <c r="B37" s="346"/>
      <c r="C37" s="330"/>
      <c r="D37" s="240"/>
      <c r="E37" s="241"/>
      <c r="F37" s="241"/>
      <c r="G37" s="241"/>
      <c r="H37" s="241"/>
      <c r="I37" s="241"/>
      <c r="J37" s="242"/>
      <c r="K37" s="116"/>
      <c r="M37" s="234"/>
      <c r="N37" s="235"/>
      <c r="O37" s="235"/>
      <c r="P37" s="235"/>
      <c r="Q37" s="236"/>
    </row>
    <row r="38" spans="1:17" ht="15">
      <c r="A38" s="316"/>
      <c r="B38" s="200"/>
      <c r="C38" s="201"/>
      <c r="D38" s="199"/>
      <c r="E38" s="199"/>
      <c r="F38" s="199"/>
      <c r="G38" s="199"/>
      <c r="H38" s="199"/>
      <c r="I38" s="199"/>
      <c r="J38" s="199"/>
      <c r="K38" s="119"/>
    </row>
    <row r="39" spans="1:17" ht="15" customHeight="1">
      <c r="A39" s="316"/>
      <c r="B39" s="346" t="s">
        <v>152</v>
      </c>
      <c r="C39" s="330" t="s">
        <v>151</v>
      </c>
      <c r="D39" s="317" t="s">
        <v>115</v>
      </c>
      <c r="E39" s="318"/>
      <c r="F39" s="318"/>
      <c r="G39" s="318"/>
      <c r="H39" s="318"/>
      <c r="I39" s="318"/>
      <c r="J39" s="319"/>
      <c r="K39" s="131" t="s">
        <v>16</v>
      </c>
      <c r="L39" s="1"/>
      <c r="M39" t="s">
        <v>70</v>
      </c>
    </row>
    <row r="40" spans="1:17" ht="15" customHeight="1">
      <c r="A40" s="316"/>
      <c r="B40" s="346"/>
      <c r="C40" s="330"/>
      <c r="D40" s="274" t="s">
        <v>116</v>
      </c>
      <c r="E40" s="275"/>
      <c r="F40" s="275"/>
      <c r="G40" s="275"/>
      <c r="H40" s="275"/>
      <c r="I40" s="275"/>
      <c r="J40" s="276"/>
      <c r="K40" s="195"/>
      <c r="M40" s="255"/>
      <c r="N40" s="256"/>
      <c r="O40" s="256"/>
      <c r="P40" s="256"/>
      <c r="Q40" s="257"/>
    </row>
    <row r="41" spans="1:17" ht="15" customHeight="1">
      <c r="A41" s="316"/>
      <c r="B41" s="346"/>
      <c r="C41" s="330"/>
      <c r="D41" s="320" t="s">
        <v>133</v>
      </c>
      <c r="E41" s="320"/>
      <c r="F41" s="320"/>
      <c r="G41" s="320"/>
      <c r="H41" s="320"/>
      <c r="I41" s="320"/>
      <c r="J41" s="321"/>
      <c r="K41" s="133"/>
      <c r="M41" s="258"/>
      <c r="N41" s="259"/>
      <c r="O41" s="259"/>
      <c r="P41" s="259"/>
      <c r="Q41" s="260"/>
    </row>
    <row r="42" spans="1:17" ht="15" customHeight="1">
      <c r="A42" s="316"/>
      <c r="B42" s="346"/>
      <c r="C42" s="330"/>
      <c r="D42" s="264" t="s">
        <v>149</v>
      </c>
      <c r="E42" s="265"/>
      <c r="F42" s="265"/>
      <c r="G42" s="265"/>
      <c r="H42" s="265"/>
      <c r="I42" s="265"/>
      <c r="J42" s="266"/>
      <c r="K42" s="112"/>
      <c r="M42" s="258"/>
      <c r="N42" s="259"/>
      <c r="O42" s="259"/>
      <c r="P42" s="259"/>
      <c r="Q42" s="260"/>
    </row>
    <row r="43" spans="1:17" ht="14.25" customHeight="1">
      <c r="A43" s="316"/>
      <c r="B43" s="346"/>
      <c r="C43" s="330"/>
      <c r="D43" s="237" t="s">
        <v>150</v>
      </c>
      <c r="E43" s="238"/>
      <c r="F43" s="238"/>
      <c r="G43" s="238"/>
      <c r="H43" s="238"/>
      <c r="I43" s="238"/>
      <c r="J43" s="239"/>
      <c r="K43" s="112"/>
      <c r="M43" s="258"/>
      <c r="N43" s="259"/>
      <c r="O43" s="259"/>
      <c r="P43" s="259"/>
      <c r="Q43" s="260"/>
    </row>
    <row r="44" spans="1:17">
      <c r="A44" s="316"/>
      <c r="B44" s="346"/>
      <c r="C44" s="330"/>
      <c r="D44" s="237"/>
      <c r="E44" s="238"/>
      <c r="F44" s="238"/>
      <c r="G44" s="238"/>
      <c r="H44" s="238"/>
      <c r="I44" s="238"/>
      <c r="J44" s="239"/>
      <c r="K44" s="112"/>
      <c r="M44" s="258"/>
      <c r="N44" s="259"/>
      <c r="O44" s="259"/>
      <c r="P44" s="259"/>
      <c r="Q44" s="260"/>
    </row>
    <row r="45" spans="1:17">
      <c r="A45" s="316"/>
      <c r="B45" s="346"/>
      <c r="C45" s="330"/>
      <c r="D45" s="240"/>
      <c r="E45" s="241"/>
      <c r="F45" s="241"/>
      <c r="G45" s="241"/>
      <c r="H45" s="241"/>
      <c r="I45" s="241"/>
      <c r="J45" s="242"/>
      <c r="K45" s="116"/>
      <c r="M45" s="261"/>
      <c r="N45" s="262"/>
      <c r="O45" s="262"/>
      <c r="P45" s="262"/>
      <c r="Q45" s="263"/>
    </row>
    <row r="46" spans="1:17" ht="14.25" customHeight="1">
      <c r="C46" s="114"/>
      <c r="D46" s="7"/>
      <c r="E46" s="7"/>
      <c r="F46" s="7"/>
      <c r="G46" s="7"/>
      <c r="H46" s="7"/>
      <c r="I46" s="7"/>
      <c r="J46" s="7"/>
      <c r="K46" s="128"/>
    </row>
    <row r="47" spans="1:17" s="1" customFormat="1" ht="15" customHeight="1">
      <c r="A47" s="347" t="s">
        <v>1</v>
      </c>
      <c r="B47" s="298" t="s">
        <v>154</v>
      </c>
      <c r="C47" s="312" t="s">
        <v>153</v>
      </c>
      <c r="D47" s="405" t="s">
        <v>118</v>
      </c>
      <c r="E47" s="366"/>
      <c r="F47" s="366"/>
      <c r="G47" s="366"/>
      <c r="H47" s="366"/>
      <c r="I47" s="366"/>
      <c r="J47" s="367"/>
      <c r="K47" s="130" t="s">
        <v>16</v>
      </c>
      <c r="M47" t="s">
        <v>70</v>
      </c>
      <c r="N47"/>
      <c r="O47"/>
      <c r="P47"/>
      <c r="Q47"/>
    </row>
    <row r="48" spans="1:17" s="1" customFormat="1" ht="15" customHeight="1">
      <c r="A48" s="348"/>
      <c r="B48" s="299"/>
      <c r="C48" s="302"/>
      <c r="D48" s="368"/>
      <c r="E48" s="369"/>
      <c r="F48" s="369"/>
      <c r="G48" s="369"/>
      <c r="H48" s="369"/>
      <c r="I48" s="369"/>
      <c r="J48" s="370"/>
      <c r="K48" s="4"/>
      <c r="M48" s="228"/>
      <c r="N48" s="229"/>
      <c r="O48" s="229"/>
      <c r="P48" s="229"/>
      <c r="Q48" s="230"/>
    </row>
    <row r="49" spans="1:17" ht="14.25" customHeight="1">
      <c r="A49" s="348"/>
      <c r="B49" s="299"/>
      <c r="C49" s="302"/>
      <c r="D49" s="274" t="s">
        <v>21</v>
      </c>
      <c r="E49" s="275"/>
      <c r="F49" s="275"/>
      <c r="G49" s="275"/>
      <c r="H49" s="275"/>
      <c r="I49" s="275"/>
      <c r="J49" s="276"/>
      <c r="K49" s="195"/>
      <c r="M49" s="231"/>
      <c r="N49" s="232"/>
      <c r="O49" s="232"/>
      <c r="P49" s="232"/>
      <c r="Q49" s="233"/>
    </row>
    <row r="50" spans="1:17" ht="14.25" customHeight="1">
      <c r="A50" s="348"/>
      <c r="B50" s="299"/>
      <c r="C50" s="302"/>
      <c r="D50" s="264" t="s">
        <v>22</v>
      </c>
      <c r="E50" s="265"/>
      <c r="F50" s="265"/>
      <c r="G50" s="265"/>
      <c r="H50" s="265"/>
      <c r="I50" s="265"/>
      <c r="J50" s="266"/>
      <c r="K50" s="133"/>
      <c r="M50" s="231"/>
      <c r="N50" s="232"/>
      <c r="O50" s="232"/>
      <c r="P50" s="232"/>
      <c r="Q50" s="233"/>
    </row>
    <row r="51" spans="1:17">
      <c r="A51" s="348"/>
      <c r="B51" s="299"/>
      <c r="C51" s="302"/>
      <c r="D51" s="264" t="s">
        <v>23</v>
      </c>
      <c r="E51" s="265"/>
      <c r="F51" s="265"/>
      <c r="G51" s="265"/>
      <c r="H51" s="265"/>
      <c r="I51" s="265"/>
      <c r="J51" s="266"/>
      <c r="K51" s="112"/>
      <c r="M51" s="231"/>
      <c r="N51" s="232"/>
      <c r="O51" s="232"/>
      <c r="P51" s="232"/>
      <c r="Q51" s="233"/>
    </row>
    <row r="52" spans="1:17">
      <c r="A52" s="348"/>
      <c r="B52" s="299"/>
      <c r="C52" s="302"/>
      <c r="D52" s="237" t="s">
        <v>106</v>
      </c>
      <c r="E52" s="238"/>
      <c r="F52" s="238"/>
      <c r="G52" s="238"/>
      <c r="H52" s="238"/>
      <c r="I52" s="238"/>
      <c r="J52" s="239"/>
      <c r="K52" s="112"/>
      <c r="M52" s="231"/>
      <c r="N52" s="232"/>
      <c r="O52" s="232"/>
      <c r="P52" s="232"/>
      <c r="Q52" s="233"/>
    </row>
    <row r="53" spans="1:17">
      <c r="A53" s="348"/>
      <c r="B53" s="300"/>
      <c r="C53" s="303"/>
      <c r="D53" s="240"/>
      <c r="E53" s="241"/>
      <c r="F53" s="241"/>
      <c r="G53" s="241"/>
      <c r="H53" s="241"/>
      <c r="I53" s="241"/>
      <c r="J53" s="242"/>
      <c r="K53" s="113"/>
      <c r="M53" s="234"/>
      <c r="N53" s="235"/>
      <c r="O53" s="235"/>
      <c r="P53" s="235"/>
      <c r="Q53" s="236"/>
    </row>
    <row r="54" spans="1:17">
      <c r="A54" s="348"/>
      <c r="C54" s="114"/>
      <c r="D54" s="7"/>
      <c r="E54" s="7"/>
      <c r="F54" s="7"/>
      <c r="G54" s="7"/>
      <c r="H54" s="7"/>
      <c r="I54" s="7"/>
      <c r="J54" s="7"/>
      <c r="K54" s="128"/>
    </row>
    <row r="55" spans="1:17" s="1" customFormat="1" ht="15" customHeight="1">
      <c r="A55" s="348"/>
      <c r="B55" s="329" t="s">
        <v>119</v>
      </c>
      <c r="C55" s="330" t="s">
        <v>155</v>
      </c>
      <c r="D55" s="286" t="s">
        <v>120</v>
      </c>
      <c r="E55" s="287"/>
      <c r="F55" s="287"/>
      <c r="G55" s="287"/>
      <c r="H55" s="287"/>
      <c r="I55" s="287"/>
      <c r="J55" s="288"/>
      <c r="K55" s="131" t="s">
        <v>16</v>
      </c>
      <c r="M55" t="s">
        <v>70</v>
      </c>
      <c r="N55"/>
      <c r="O55"/>
      <c r="P55"/>
      <c r="Q55"/>
    </row>
    <row r="56" spans="1:17">
      <c r="A56" s="348"/>
      <c r="B56" s="329"/>
      <c r="C56" s="330"/>
      <c r="D56" s="289" t="s">
        <v>121</v>
      </c>
      <c r="E56" s="290"/>
      <c r="F56" s="290"/>
      <c r="G56" s="290"/>
      <c r="H56" s="290"/>
      <c r="I56" s="290"/>
      <c r="J56" s="291"/>
      <c r="K56" s="196"/>
      <c r="M56" s="255"/>
      <c r="N56" s="256"/>
      <c r="O56" s="256"/>
      <c r="P56" s="256"/>
      <c r="Q56" s="257"/>
    </row>
    <row r="57" spans="1:17">
      <c r="A57" s="348"/>
      <c r="B57" s="329"/>
      <c r="C57" s="330"/>
      <c r="D57" s="350" t="s">
        <v>37</v>
      </c>
      <c r="E57" s="351"/>
      <c r="F57" s="351"/>
      <c r="G57" s="351"/>
      <c r="H57" s="351"/>
      <c r="I57" s="351"/>
      <c r="J57" s="352"/>
      <c r="K57" s="112"/>
      <c r="M57" s="258"/>
      <c r="N57" s="259"/>
      <c r="O57" s="259"/>
      <c r="P57" s="259"/>
      <c r="Q57" s="260"/>
    </row>
    <row r="58" spans="1:17" ht="14.25" customHeight="1">
      <c r="A58" s="348"/>
      <c r="B58" s="329"/>
      <c r="C58" s="330"/>
      <c r="D58" s="353" t="s">
        <v>206</v>
      </c>
      <c r="E58" s="354"/>
      <c r="F58" s="354"/>
      <c r="G58" s="354"/>
      <c r="H58" s="354"/>
      <c r="I58" s="354"/>
      <c r="J58" s="355"/>
      <c r="K58" s="112"/>
      <c r="M58" s="258"/>
      <c r="N58" s="259"/>
      <c r="O58" s="259"/>
      <c r="P58" s="259"/>
      <c r="Q58" s="260"/>
    </row>
    <row r="59" spans="1:17">
      <c r="A59" s="348"/>
      <c r="B59" s="329"/>
      <c r="C59" s="330"/>
      <c r="D59" s="353"/>
      <c r="E59" s="354"/>
      <c r="F59" s="354"/>
      <c r="G59" s="354"/>
      <c r="H59" s="354"/>
      <c r="I59" s="354"/>
      <c r="J59" s="355"/>
      <c r="K59" s="112"/>
      <c r="M59" s="258"/>
      <c r="N59" s="259"/>
      <c r="O59" s="259"/>
      <c r="P59" s="259"/>
      <c r="Q59" s="260"/>
    </row>
    <row r="60" spans="1:17" ht="14.25" customHeight="1">
      <c r="A60" s="348"/>
      <c r="B60" s="329"/>
      <c r="C60" s="330"/>
      <c r="D60" s="356" t="s">
        <v>103</v>
      </c>
      <c r="E60" s="357"/>
      <c r="F60" s="357"/>
      <c r="G60" s="357"/>
      <c r="H60" s="357"/>
      <c r="I60" s="357"/>
      <c r="J60" s="358"/>
      <c r="K60" s="202"/>
      <c r="M60" s="261"/>
      <c r="N60" s="262"/>
      <c r="O60" s="262"/>
      <c r="P60" s="262"/>
      <c r="Q60" s="263"/>
    </row>
    <row r="61" spans="1:17">
      <c r="A61" s="348"/>
      <c r="C61" s="114"/>
      <c r="D61" s="7"/>
      <c r="E61" s="7"/>
      <c r="F61" s="7"/>
      <c r="G61" s="7"/>
      <c r="H61" s="7"/>
      <c r="I61" s="7"/>
      <c r="J61" s="7"/>
      <c r="K61" s="128"/>
    </row>
    <row r="62" spans="1:17" s="1" customFormat="1" ht="15" customHeight="1">
      <c r="A62" s="348"/>
      <c r="B62" s="329" t="s">
        <v>160</v>
      </c>
      <c r="C62" s="330" t="s">
        <v>159</v>
      </c>
      <c r="D62" s="304" t="s">
        <v>38</v>
      </c>
      <c r="E62" s="305"/>
      <c r="F62" s="305"/>
      <c r="G62" s="305"/>
      <c r="H62" s="305"/>
      <c r="I62" s="305"/>
      <c r="J62" s="306"/>
      <c r="K62" s="131" t="s">
        <v>16</v>
      </c>
      <c r="M62" t="s">
        <v>70</v>
      </c>
      <c r="N62"/>
      <c r="O62"/>
      <c r="P62"/>
      <c r="Q62"/>
    </row>
    <row r="63" spans="1:17" ht="14.25" customHeight="1">
      <c r="A63" s="348"/>
      <c r="B63" s="329"/>
      <c r="C63" s="330"/>
      <c r="D63" s="359" t="s">
        <v>39</v>
      </c>
      <c r="E63" s="360"/>
      <c r="F63" s="360"/>
      <c r="G63" s="360"/>
      <c r="H63" s="360"/>
      <c r="I63" s="360"/>
      <c r="J63" s="360"/>
      <c r="K63" s="195"/>
      <c r="M63" s="255"/>
      <c r="N63" s="256"/>
      <c r="O63" s="256"/>
      <c r="P63" s="256"/>
      <c r="Q63" s="257"/>
    </row>
    <row r="64" spans="1:17">
      <c r="A64" s="348"/>
      <c r="B64" s="329"/>
      <c r="C64" s="330"/>
      <c r="D64" s="361"/>
      <c r="E64" s="362"/>
      <c r="F64" s="362"/>
      <c r="G64" s="362"/>
      <c r="H64" s="362"/>
      <c r="I64" s="362"/>
      <c r="J64" s="363"/>
      <c r="K64" s="112"/>
      <c r="M64" s="258"/>
      <c r="N64" s="259"/>
      <c r="O64" s="259"/>
      <c r="P64" s="259"/>
      <c r="Q64" s="260"/>
    </row>
    <row r="65" spans="1:17" ht="14.25" customHeight="1">
      <c r="A65" s="348"/>
      <c r="B65" s="329"/>
      <c r="C65" s="330"/>
      <c r="D65" s="273" t="s">
        <v>156</v>
      </c>
      <c r="E65" s="271"/>
      <c r="F65" s="271"/>
      <c r="G65" s="271"/>
      <c r="H65" s="271"/>
      <c r="I65" s="271"/>
      <c r="J65" s="272"/>
      <c r="K65" s="112"/>
      <c r="M65" s="258"/>
      <c r="N65" s="259"/>
      <c r="O65" s="259"/>
      <c r="P65" s="259"/>
      <c r="Q65" s="260"/>
    </row>
    <row r="66" spans="1:17">
      <c r="A66" s="348"/>
      <c r="B66" s="329"/>
      <c r="C66" s="330"/>
      <c r="D66" s="273"/>
      <c r="E66" s="271"/>
      <c r="F66" s="271"/>
      <c r="G66" s="271"/>
      <c r="H66" s="271"/>
      <c r="I66" s="271"/>
      <c r="J66" s="272"/>
      <c r="K66" s="112"/>
      <c r="M66" s="258"/>
      <c r="N66" s="259"/>
      <c r="O66" s="259"/>
      <c r="P66" s="259"/>
      <c r="Q66" s="260"/>
    </row>
    <row r="67" spans="1:17" ht="14.25" customHeight="1">
      <c r="A67" s="348"/>
      <c r="B67" s="329"/>
      <c r="C67" s="330"/>
      <c r="D67" s="270" t="s">
        <v>157</v>
      </c>
      <c r="E67" s="271"/>
      <c r="F67" s="271"/>
      <c r="G67" s="271"/>
      <c r="H67" s="271"/>
      <c r="I67" s="271"/>
      <c r="J67" s="272"/>
      <c r="K67" s="112"/>
      <c r="M67" s="258"/>
      <c r="N67" s="259"/>
      <c r="O67" s="259"/>
      <c r="P67" s="259"/>
      <c r="Q67" s="260"/>
    </row>
    <row r="68" spans="1:17">
      <c r="A68" s="348"/>
      <c r="B68" s="329"/>
      <c r="C68" s="330"/>
      <c r="D68" s="273"/>
      <c r="E68" s="271"/>
      <c r="F68" s="271"/>
      <c r="G68" s="271"/>
      <c r="H68" s="271"/>
      <c r="I68" s="271"/>
      <c r="J68" s="272"/>
      <c r="K68" s="112"/>
      <c r="M68" s="258"/>
      <c r="N68" s="259"/>
      <c r="O68" s="259"/>
      <c r="P68" s="259"/>
      <c r="Q68" s="260"/>
    </row>
    <row r="69" spans="1:17" ht="14.25" customHeight="1">
      <c r="A69" s="348"/>
      <c r="B69" s="329"/>
      <c r="C69" s="330"/>
      <c r="D69" s="246" t="s">
        <v>158</v>
      </c>
      <c r="E69" s="247"/>
      <c r="F69" s="247"/>
      <c r="G69" s="247"/>
      <c r="H69" s="247"/>
      <c r="I69" s="247"/>
      <c r="J69" s="248"/>
      <c r="K69" s="112"/>
      <c r="M69" s="258"/>
      <c r="N69" s="259"/>
      <c r="O69" s="259"/>
      <c r="P69" s="259"/>
      <c r="Q69" s="260"/>
    </row>
    <row r="70" spans="1:17" ht="14.25" customHeight="1">
      <c r="A70" s="348"/>
      <c r="B70" s="329"/>
      <c r="C70" s="330"/>
      <c r="D70" s="270" t="s">
        <v>207</v>
      </c>
      <c r="E70" s="271"/>
      <c r="F70" s="271"/>
      <c r="G70" s="271"/>
      <c r="H70" s="271"/>
      <c r="I70" s="271"/>
      <c r="J70" s="272"/>
      <c r="K70" s="112"/>
      <c r="M70" s="258"/>
      <c r="N70" s="259"/>
      <c r="O70" s="259"/>
      <c r="P70" s="259"/>
      <c r="Q70" s="260"/>
    </row>
    <row r="71" spans="1:17" ht="21.75" customHeight="1">
      <c r="A71" s="348"/>
      <c r="B71" s="329"/>
      <c r="C71" s="330"/>
      <c r="D71" s="283"/>
      <c r="E71" s="284"/>
      <c r="F71" s="284"/>
      <c r="G71" s="284"/>
      <c r="H71" s="284"/>
      <c r="I71" s="284"/>
      <c r="J71" s="285"/>
      <c r="K71" s="116"/>
      <c r="M71" s="261"/>
      <c r="N71" s="262"/>
      <c r="O71" s="262"/>
      <c r="P71" s="262"/>
      <c r="Q71" s="263"/>
    </row>
    <row r="72" spans="1:17">
      <c r="A72" s="348"/>
      <c r="C72" s="114"/>
      <c r="D72" s="7"/>
      <c r="E72" s="7"/>
      <c r="F72" s="7"/>
      <c r="G72" s="7"/>
      <c r="H72" s="7"/>
      <c r="I72" s="7"/>
      <c r="J72" s="7"/>
      <c r="K72" s="128"/>
    </row>
    <row r="73" spans="1:17" s="1" customFormat="1" ht="15" customHeight="1">
      <c r="A73" s="348"/>
      <c r="B73" s="298" t="s">
        <v>162</v>
      </c>
      <c r="C73" s="312" t="s">
        <v>161</v>
      </c>
      <c r="D73" s="364" t="s">
        <v>24</v>
      </c>
      <c r="E73" s="323"/>
      <c r="F73" s="323"/>
      <c r="G73" s="323"/>
      <c r="H73" s="323"/>
      <c r="I73" s="323"/>
      <c r="J73" s="323"/>
      <c r="K73" s="131" t="s">
        <v>16</v>
      </c>
      <c r="M73" t="s">
        <v>70</v>
      </c>
      <c r="N73"/>
      <c r="O73"/>
      <c r="P73"/>
      <c r="Q73"/>
    </row>
    <row r="74" spans="1:17" ht="14.25" customHeight="1">
      <c r="A74" s="348"/>
      <c r="B74" s="299"/>
      <c r="C74" s="302"/>
      <c r="D74" s="274" t="s">
        <v>17</v>
      </c>
      <c r="E74" s="275"/>
      <c r="F74" s="275"/>
      <c r="G74" s="275"/>
      <c r="H74" s="275"/>
      <c r="I74" s="275"/>
      <c r="J74" s="276"/>
      <c r="K74" s="195"/>
      <c r="M74" s="255"/>
      <c r="N74" s="256"/>
      <c r="O74" s="256"/>
      <c r="P74" s="256"/>
      <c r="Q74" s="257"/>
    </row>
    <row r="75" spans="1:17" ht="14.25" customHeight="1">
      <c r="A75" s="348"/>
      <c r="B75" s="299"/>
      <c r="C75" s="302"/>
      <c r="D75" s="249" t="s">
        <v>104</v>
      </c>
      <c r="E75" s="250"/>
      <c r="F75" s="250"/>
      <c r="G75" s="250"/>
      <c r="H75" s="250"/>
      <c r="I75" s="250"/>
      <c r="J75" s="251"/>
      <c r="K75" s="112"/>
      <c r="M75" s="258"/>
      <c r="N75" s="259"/>
      <c r="O75" s="259"/>
      <c r="P75" s="259"/>
      <c r="Q75" s="260"/>
    </row>
    <row r="76" spans="1:17" ht="14.25" customHeight="1">
      <c r="A76" s="348"/>
      <c r="B76" s="299"/>
      <c r="C76" s="302"/>
      <c r="D76" s="249"/>
      <c r="E76" s="250"/>
      <c r="F76" s="250"/>
      <c r="G76" s="250"/>
      <c r="H76" s="250"/>
      <c r="I76" s="250"/>
      <c r="J76" s="251"/>
      <c r="K76" s="112"/>
      <c r="M76" s="258"/>
      <c r="N76" s="259"/>
      <c r="O76" s="259"/>
      <c r="P76" s="259"/>
      <c r="Q76" s="260"/>
    </row>
    <row r="77" spans="1:17">
      <c r="A77" s="349"/>
      <c r="B77" s="300"/>
      <c r="C77" s="303"/>
      <c r="D77" s="252" t="s">
        <v>40</v>
      </c>
      <c r="E77" s="253"/>
      <c r="F77" s="253"/>
      <c r="G77" s="253"/>
      <c r="H77" s="253"/>
      <c r="I77" s="253"/>
      <c r="J77" s="254"/>
      <c r="K77" s="116"/>
      <c r="M77" s="261"/>
      <c r="N77" s="262"/>
      <c r="O77" s="262"/>
      <c r="P77" s="262"/>
      <c r="Q77" s="263"/>
    </row>
    <row r="78" spans="1:17">
      <c r="C78" s="114"/>
      <c r="D78" s="7"/>
      <c r="E78" s="7"/>
      <c r="F78" s="7"/>
      <c r="G78" s="7"/>
      <c r="H78" s="7"/>
      <c r="I78" s="7"/>
      <c r="J78" s="7"/>
      <c r="K78" s="128"/>
    </row>
    <row r="79" spans="1:17" s="1" customFormat="1" ht="15" customHeight="1">
      <c r="A79" s="377" t="s">
        <v>3</v>
      </c>
      <c r="B79" s="298" t="s">
        <v>164</v>
      </c>
      <c r="C79" s="312" t="s">
        <v>163</v>
      </c>
      <c r="D79" s="292" t="s">
        <v>19</v>
      </c>
      <c r="E79" s="293"/>
      <c r="F79" s="293"/>
      <c r="G79" s="293"/>
      <c r="H79" s="293"/>
      <c r="I79" s="293"/>
      <c r="J79" s="293"/>
      <c r="K79" s="130" t="s">
        <v>16</v>
      </c>
      <c r="M79" s="132" t="s">
        <v>70</v>
      </c>
      <c r="N79"/>
      <c r="O79"/>
      <c r="P79"/>
      <c r="Q79"/>
    </row>
    <row r="80" spans="1:17" s="1" customFormat="1" ht="15">
      <c r="A80" s="378"/>
      <c r="B80" s="299"/>
      <c r="C80" s="302"/>
      <c r="D80" s="294"/>
      <c r="E80" s="295"/>
      <c r="F80" s="295"/>
      <c r="G80" s="295"/>
      <c r="H80" s="295"/>
      <c r="I80" s="295"/>
      <c r="J80" s="295"/>
      <c r="K80" s="4"/>
      <c r="M80" s="228"/>
      <c r="N80" s="229"/>
      <c r="O80" s="229"/>
      <c r="P80" s="229"/>
      <c r="Q80" s="230"/>
    </row>
    <row r="81" spans="1:17" ht="14.25" customHeight="1">
      <c r="A81" s="378"/>
      <c r="B81" s="299"/>
      <c r="C81" s="302"/>
      <c r="D81" s="380" t="s">
        <v>18</v>
      </c>
      <c r="E81" s="381"/>
      <c r="F81" s="381"/>
      <c r="G81" s="381"/>
      <c r="H81" s="381"/>
      <c r="I81" s="381"/>
      <c r="J81" s="382"/>
      <c r="K81" s="197"/>
      <c r="M81" s="231"/>
      <c r="N81" s="232"/>
      <c r="O81" s="232"/>
      <c r="P81" s="232"/>
      <c r="Q81" s="233"/>
    </row>
    <row r="82" spans="1:17" ht="14.25" customHeight="1">
      <c r="A82" s="378"/>
      <c r="B82" s="299"/>
      <c r="C82" s="302"/>
      <c r="D82" s="237" t="s">
        <v>122</v>
      </c>
      <c r="E82" s="238"/>
      <c r="F82" s="238"/>
      <c r="G82" s="238"/>
      <c r="H82" s="238"/>
      <c r="I82" s="238"/>
      <c r="J82" s="239"/>
      <c r="K82" s="112"/>
      <c r="M82" s="231"/>
      <c r="N82" s="232"/>
      <c r="O82" s="232"/>
      <c r="P82" s="232"/>
      <c r="Q82" s="233"/>
    </row>
    <row r="83" spans="1:17">
      <c r="A83" s="378"/>
      <c r="B83" s="300"/>
      <c r="C83" s="303"/>
      <c r="D83" s="240"/>
      <c r="E83" s="241"/>
      <c r="F83" s="241"/>
      <c r="G83" s="241"/>
      <c r="H83" s="241"/>
      <c r="I83" s="241"/>
      <c r="J83" s="242"/>
      <c r="K83" s="116"/>
      <c r="M83" s="234"/>
      <c r="N83" s="235"/>
      <c r="O83" s="235"/>
      <c r="P83" s="235"/>
      <c r="Q83" s="236"/>
    </row>
    <row r="84" spans="1:17">
      <c r="A84" s="378"/>
      <c r="C84" s="114"/>
      <c r="D84" s="7"/>
      <c r="E84" s="7"/>
      <c r="F84" s="7"/>
      <c r="G84" s="7"/>
      <c r="H84" s="7"/>
      <c r="I84" s="7"/>
      <c r="J84" s="7"/>
      <c r="K84" s="128"/>
    </row>
    <row r="85" spans="1:17" s="1" customFormat="1" ht="15" customHeight="1">
      <c r="A85" s="378"/>
      <c r="B85" s="298" t="s">
        <v>166</v>
      </c>
      <c r="C85" s="312" t="s">
        <v>165</v>
      </c>
      <c r="D85" s="292" t="s">
        <v>100</v>
      </c>
      <c r="E85" s="293"/>
      <c r="F85" s="293"/>
      <c r="G85" s="293"/>
      <c r="H85" s="293"/>
      <c r="I85" s="293"/>
      <c r="J85" s="293"/>
      <c r="K85" s="130" t="s">
        <v>16</v>
      </c>
      <c r="M85" t="s">
        <v>70</v>
      </c>
      <c r="N85"/>
      <c r="O85"/>
      <c r="P85"/>
      <c r="Q85"/>
    </row>
    <row r="86" spans="1:17" ht="14.25" customHeight="1">
      <c r="A86" s="378"/>
      <c r="B86" s="299"/>
      <c r="C86" s="302"/>
      <c r="D86" s="294"/>
      <c r="E86" s="295"/>
      <c r="F86" s="295"/>
      <c r="G86" s="295"/>
      <c r="H86" s="295"/>
      <c r="I86" s="295"/>
      <c r="J86" s="295"/>
      <c r="K86" s="4"/>
      <c r="M86" s="255"/>
      <c r="N86" s="256"/>
      <c r="O86" s="256"/>
      <c r="P86" s="256"/>
      <c r="Q86" s="257"/>
    </row>
    <row r="87" spans="1:17">
      <c r="A87" s="378"/>
      <c r="B87" s="299"/>
      <c r="C87" s="302"/>
      <c r="D87" s="274" t="s">
        <v>20</v>
      </c>
      <c r="E87" s="275"/>
      <c r="F87" s="275"/>
      <c r="G87" s="275"/>
      <c r="H87" s="275"/>
      <c r="I87" s="275"/>
      <c r="J87" s="276"/>
      <c r="K87" s="195"/>
      <c r="M87" s="258"/>
      <c r="N87" s="259"/>
      <c r="O87" s="259"/>
      <c r="P87" s="259"/>
      <c r="Q87" s="260"/>
    </row>
    <row r="88" spans="1:17">
      <c r="A88" s="378"/>
      <c r="B88" s="299"/>
      <c r="C88" s="302"/>
      <c r="D88" s="264" t="s">
        <v>41</v>
      </c>
      <c r="E88" s="265"/>
      <c r="F88" s="265"/>
      <c r="G88" s="265"/>
      <c r="H88" s="265"/>
      <c r="I88" s="265"/>
      <c r="J88" s="266"/>
      <c r="K88" s="112"/>
      <c r="M88" s="258"/>
      <c r="N88" s="259"/>
      <c r="O88" s="259"/>
      <c r="P88" s="259"/>
      <c r="Q88" s="260"/>
    </row>
    <row r="89" spans="1:17" ht="14.25" customHeight="1">
      <c r="A89" s="378"/>
      <c r="B89" s="299"/>
      <c r="C89" s="302"/>
      <c r="D89" s="237" t="s">
        <v>50</v>
      </c>
      <c r="E89" s="238"/>
      <c r="F89" s="238"/>
      <c r="G89" s="238"/>
      <c r="H89" s="238"/>
      <c r="I89" s="238"/>
      <c r="J89" s="239"/>
      <c r="K89" s="112"/>
      <c r="M89" s="258"/>
      <c r="N89" s="259"/>
      <c r="O89" s="259"/>
      <c r="P89" s="259"/>
      <c r="Q89" s="260"/>
    </row>
    <row r="90" spans="1:17">
      <c r="A90" s="378"/>
      <c r="B90" s="299"/>
      <c r="C90" s="302"/>
      <c r="D90" s="237"/>
      <c r="E90" s="238"/>
      <c r="F90" s="238"/>
      <c r="G90" s="238"/>
      <c r="H90" s="238"/>
      <c r="I90" s="238"/>
      <c r="J90" s="239"/>
      <c r="K90" s="112"/>
      <c r="M90" s="258"/>
      <c r="N90" s="259"/>
      <c r="O90" s="259"/>
      <c r="P90" s="259"/>
      <c r="Q90" s="260"/>
    </row>
    <row r="91" spans="1:17" ht="14.25" customHeight="1">
      <c r="A91" s="378"/>
      <c r="B91" s="299"/>
      <c r="C91" s="302"/>
      <c r="D91" s="237" t="s">
        <v>51</v>
      </c>
      <c r="E91" s="238"/>
      <c r="F91" s="238"/>
      <c r="G91" s="238"/>
      <c r="H91" s="238"/>
      <c r="I91" s="238"/>
      <c r="J91" s="239"/>
      <c r="K91" s="129"/>
      <c r="M91" s="258"/>
      <c r="N91" s="259"/>
      <c r="O91" s="259"/>
      <c r="P91" s="259"/>
      <c r="Q91" s="260"/>
    </row>
    <row r="92" spans="1:17">
      <c r="A92" s="379"/>
      <c r="B92" s="300"/>
      <c r="C92" s="303"/>
      <c r="D92" s="240"/>
      <c r="E92" s="241"/>
      <c r="F92" s="241"/>
      <c r="G92" s="241"/>
      <c r="H92" s="241"/>
      <c r="I92" s="241"/>
      <c r="J92" s="242"/>
      <c r="K92" s="116"/>
      <c r="M92" s="261"/>
      <c r="N92" s="262"/>
      <c r="O92" s="262"/>
      <c r="P92" s="262"/>
      <c r="Q92" s="263"/>
    </row>
    <row r="93" spans="1:17">
      <c r="C93" s="114"/>
      <c r="D93" s="7"/>
      <c r="E93" s="7"/>
      <c r="F93" s="7"/>
      <c r="G93" s="7"/>
      <c r="H93" s="7"/>
      <c r="I93" s="7"/>
      <c r="J93" s="7"/>
      <c r="K93" s="128"/>
    </row>
    <row r="94" spans="1:17" s="1" customFormat="1" ht="15" customHeight="1">
      <c r="A94" s="296" t="s">
        <v>2</v>
      </c>
      <c r="B94" s="298" t="s">
        <v>167</v>
      </c>
      <c r="C94" s="312" t="s">
        <v>168</v>
      </c>
      <c r="D94" s="292" t="s">
        <v>25</v>
      </c>
      <c r="E94" s="293"/>
      <c r="F94" s="293"/>
      <c r="G94" s="293"/>
      <c r="H94" s="293"/>
      <c r="I94" s="293"/>
      <c r="J94" s="293"/>
      <c r="K94" s="130" t="s">
        <v>16</v>
      </c>
      <c r="M94" t="s">
        <v>70</v>
      </c>
      <c r="N94"/>
      <c r="O94"/>
      <c r="P94"/>
      <c r="Q94"/>
    </row>
    <row r="95" spans="1:17" s="1" customFormat="1" ht="15">
      <c r="A95" s="297"/>
      <c r="B95" s="299"/>
      <c r="C95" s="302"/>
      <c r="D95" s="294"/>
      <c r="E95" s="295"/>
      <c r="F95" s="295"/>
      <c r="G95" s="295"/>
      <c r="H95" s="295"/>
      <c r="I95" s="295"/>
      <c r="J95" s="295"/>
      <c r="K95" s="4"/>
      <c r="M95" s="396"/>
      <c r="N95" s="397"/>
      <c r="O95" s="397"/>
      <c r="P95" s="397"/>
      <c r="Q95" s="398"/>
    </row>
    <row r="96" spans="1:17" ht="14.25" customHeight="1">
      <c r="A96" s="297"/>
      <c r="B96" s="299"/>
      <c r="C96" s="302"/>
      <c r="D96" s="374" t="s">
        <v>26</v>
      </c>
      <c r="E96" s="375"/>
      <c r="F96" s="375"/>
      <c r="G96" s="375"/>
      <c r="H96" s="375"/>
      <c r="I96" s="375"/>
      <c r="J96" s="376"/>
      <c r="K96" s="198"/>
      <c r="M96" s="399"/>
      <c r="N96" s="400"/>
      <c r="O96" s="400"/>
      <c r="P96" s="400"/>
      <c r="Q96" s="401"/>
    </row>
    <row r="97" spans="1:17" ht="14.25" customHeight="1">
      <c r="A97" s="297"/>
      <c r="B97" s="299"/>
      <c r="C97" s="302"/>
      <c r="D97" s="237" t="s">
        <v>75</v>
      </c>
      <c r="E97" s="238"/>
      <c r="F97" s="238"/>
      <c r="G97" s="238"/>
      <c r="H97" s="238"/>
      <c r="I97" s="238"/>
      <c r="J97" s="239"/>
      <c r="K97" s="112"/>
      <c r="M97" s="399"/>
      <c r="N97" s="400"/>
      <c r="O97" s="400"/>
      <c r="P97" s="400"/>
      <c r="Q97" s="401"/>
    </row>
    <row r="98" spans="1:17">
      <c r="A98" s="297"/>
      <c r="B98" s="300"/>
      <c r="C98" s="303"/>
      <c r="D98" s="240"/>
      <c r="E98" s="241"/>
      <c r="F98" s="241"/>
      <c r="G98" s="241"/>
      <c r="H98" s="241"/>
      <c r="I98" s="241"/>
      <c r="J98" s="242"/>
      <c r="K98" s="116"/>
      <c r="M98" s="402"/>
      <c r="N98" s="403"/>
      <c r="O98" s="403"/>
      <c r="P98" s="403"/>
      <c r="Q98" s="404"/>
    </row>
    <row r="99" spans="1:17">
      <c r="A99" s="297"/>
      <c r="C99" s="114"/>
      <c r="D99" s="7"/>
      <c r="E99" s="7"/>
      <c r="F99" s="7"/>
      <c r="G99" s="7"/>
      <c r="H99" s="7"/>
      <c r="I99" s="7"/>
      <c r="J99" s="7"/>
      <c r="K99" s="128"/>
    </row>
    <row r="100" spans="1:17" s="1" customFormat="1" ht="15" customHeight="1">
      <c r="A100" s="297"/>
      <c r="B100" s="298" t="s">
        <v>124</v>
      </c>
      <c r="C100" s="312" t="s">
        <v>169</v>
      </c>
      <c r="D100" s="292" t="s">
        <v>34</v>
      </c>
      <c r="E100" s="293"/>
      <c r="F100" s="293"/>
      <c r="G100" s="293"/>
      <c r="H100" s="293"/>
      <c r="I100" s="293"/>
      <c r="J100" s="293"/>
      <c r="K100" s="130" t="s">
        <v>16</v>
      </c>
      <c r="M100" t="s">
        <v>70</v>
      </c>
      <c r="N100"/>
      <c r="O100"/>
      <c r="P100"/>
      <c r="Q100"/>
    </row>
    <row r="101" spans="1:17" s="1" customFormat="1" ht="15">
      <c r="A101" s="297"/>
      <c r="B101" s="299"/>
      <c r="C101" s="302"/>
      <c r="D101" s="294"/>
      <c r="E101" s="295"/>
      <c r="F101" s="295"/>
      <c r="G101" s="295"/>
      <c r="H101" s="295"/>
      <c r="I101" s="295"/>
      <c r="J101" s="295"/>
      <c r="K101" s="100"/>
      <c r="M101" s="255"/>
      <c r="N101" s="256"/>
      <c r="O101" s="256"/>
      <c r="P101" s="256"/>
      <c r="Q101" s="257"/>
    </row>
    <row r="102" spans="1:17" ht="14.25" customHeight="1">
      <c r="A102" s="297"/>
      <c r="B102" s="299"/>
      <c r="C102" s="302"/>
      <c r="D102" s="380" t="s">
        <v>27</v>
      </c>
      <c r="E102" s="381"/>
      <c r="F102" s="381"/>
      <c r="G102" s="381"/>
      <c r="H102" s="381"/>
      <c r="I102" s="381"/>
      <c r="J102" s="382"/>
      <c r="K102" s="195"/>
      <c r="M102" s="258"/>
      <c r="N102" s="259"/>
      <c r="O102" s="259"/>
      <c r="P102" s="259"/>
      <c r="Q102" s="260"/>
    </row>
    <row r="103" spans="1:17">
      <c r="A103" s="297"/>
      <c r="B103" s="299"/>
      <c r="C103" s="302"/>
      <c r="D103" s="264" t="s">
        <v>123</v>
      </c>
      <c r="E103" s="265"/>
      <c r="F103" s="265"/>
      <c r="G103" s="265"/>
      <c r="H103" s="265"/>
      <c r="I103" s="265"/>
      <c r="J103" s="266"/>
      <c r="K103" s="112"/>
      <c r="M103" s="258"/>
      <c r="N103" s="259"/>
      <c r="O103" s="259"/>
      <c r="P103" s="259"/>
      <c r="Q103" s="260"/>
    </row>
    <row r="104" spans="1:17" ht="14.25" customHeight="1">
      <c r="A104" s="297"/>
      <c r="B104" s="299"/>
      <c r="C104" s="302"/>
      <c r="D104" s="237" t="s">
        <v>52</v>
      </c>
      <c r="E104" s="238"/>
      <c r="F104" s="238"/>
      <c r="G104" s="238"/>
      <c r="H104" s="238"/>
      <c r="I104" s="238"/>
      <c r="J104" s="239"/>
      <c r="K104" s="112"/>
      <c r="M104" s="258"/>
      <c r="N104" s="259"/>
      <c r="O104" s="259"/>
      <c r="P104" s="259"/>
      <c r="Q104" s="260"/>
    </row>
    <row r="105" spans="1:17">
      <c r="A105" s="297"/>
      <c r="B105" s="299"/>
      <c r="C105" s="302"/>
      <c r="D105" s="237"/>
      <c r="E105" s="238"/>
      <c r="F105" s="238"/>
      <c r="G105" s="238"/>
      <c r="H105" s="238"/>
      <c r="I105" s="238"/>
      <c r="J105" s="239"/>
      <c r="K105" s="112"/>
      <c r="M105" s="258"/>
      <c r="N105" s="259"/>
      <c r="O105" s="259"/>
      <c r="P105" s="259"/>
      <c r="Q105" s="260"/>
    </row>
    <row r="106" spans="1:17" ht="14.25" customHeight="1">
      <c r="A106" s="297"/>
      <c r="B106" s="299"/>
      <c r="C106" s="302"/>
      <c r="D106" s="237" t="s">
        <v>53</v>
      </c>
      <c r="E106" s="238"/>
      <c r="F106" s="238"/>
      <c r="G106" s="238"/>
      <c r="H106" s="238"/>
      <c r="I106" s="238"/>
      <c r="J106" s="239"/>
      <c r="K106" s="129"/>
      <c r="M106" s="258"/>
      <c r="N106" s="259"/>
      <c r="O106" s="259"/>
      <c r="P106" s="259"/>
      <c r="Q106" s="260"/>
    </row>
    <row r="107" spans="1:17">
      <c r="A107" s="297"/>
      <c r="B107" s="300"/>
      <c r="C107" s="303"/>
      <c r="D107" s="240"/>
      <c r="E107" s="241"/>
      <c r="F107" s="241"/>
      <c r="G107" s="241"/>
      <c r="H107" s="241"/>
      <c r="I107" s="241"/>
      <c r="J107" s="242"/>
      <c r="K107" s="116"/>
      <c r="M107" s="261"/>
      <c r="N107" s="262"/>
      <c r="O107" s="262"/>
      <c r="P107" s="262"/>
      <c r="Q107" s="263"/>
    </row>
    <row r="108" spans="1:17">
      <c r="A108" s="297"/>
      <c r="C108" s="114"/>
      <c r="D108" s="7"/>
      <c r="E108" s="7"/>
      <c r="F108" s="7"/>
      <c r="G108" s="7"/>
      <c r="H108" s="7"/>
      <c r="I108" s="7"/>
      <c r="J108" s="7"/>
      <c r="K108" s="128"/>
    </row>
    <row r="109" spans="1:17" s="1" customFormat="1" ht="15" customHeight="1">
      <c r="A109" s="297"/>
      <c r="B109" s="329" t="s">
        <v>171</v>
      </c>
      <c r="C109" s="330" t="s">
        <v>170</v>
      </c>
      <c r="D109" s="317" t="s">
        <v>35</v>
      </c>
      <c r="E109" s="318"/>
      <c r="F109" s="318"/>
      <c r="G109" s="318"/>
      <c r="H109" s="318"/>
      <c r="I109" s="318"/>
      <c r="J109" s="318"/>
      <c r="K109" s="131" t="s">
        <v>16</v>
      </c>
      <c r="M109" t="s">
        <v>70</v>
      </c>
      <c r="N109"/>
      <c r="O109"/>
      <c r="P109"/>
      <c r="Q109"/>
    </row>
    <row r="110" spans="1:17" ht="14.25" customHeight="1">
      <c r="A110" s="297"/>
      <c r="B110" s="329"/>
      <c r="C110" s="330"/>
      <c r="D110" s="204" t="s">
        <v>28</v>
      </c>
      <c r="E110" s="205"/>
      <c r="F110" s="205"/>
      <c r="G110" s="205"/>
      <c r="H110" s="205"/>
      <c r="I110" s="205"/>
      <c r="J110" s="206"/>
      <c r="K110" s="195"/>
      <c r="M110" s="255"/>
      <c r="N110" s="256"/>
      <c r="O110" s="256"/>
      <c r="P110" s="256"/>
      <c r="Q110" s="257"/>
    </row>
    <row r="111" spans="1:17">
      <c r="A111" s="297"/>
      <c r="B111" s="329"/>
      <c r="C111" s="330"/>
      <c r="D111" s="207" t="s">
        <v>29</v>
      </c>
      <c r="E111" s="208"/>
      <c r="F111" s="208"/>
      <c r="G111" s="208"/>
      <c r="H111" s="208"/>
      <c r="I111" s="208"/>
      <c r="J111" s="209"/>
      <c r="K111" s="112"/>
      <c r="M111" s="258"/>
      <c r="N111" s="259"/>
      <c r="O111" s="259"/>
      <c r="P111" s="259"/>
      <c r="Q111" s="260"/>
    </row>
    <row r="112" spans="1:17">
      <c r="A112" s="297"/>
      <c r="B112" s="329"/>
      <c r="C112" s="330"/>
      <c r="D112" s="264" t="s">
        <v>30</v>
      </c>
      <c r="E112" s="265"/>
      <c r="F112" s="265"/>
      <c r="G112" s="265"/>
      <c r="H112" s="265"/>
      <c r="I112" s="265"/>
      <c r="J112" s="266"/>
      <c r="K112" s="112"/>
      <c r="M112" s="258"/>
      <c r="N112" s="259"/>
      <c r="O112" s="259"/>
      <c r="P112" s="259"/>
      <c r="Q112" s="260"/>
    </row>
    <row r="113" spans="1:17" ht="14.25" customHeight="1">
      <c r="A113" s="297"/>
      <c r="B113" s="329"/>
      <c r="C113" s="330"/>
      <c r="D113" s="243" t="s">
        <v>105</v>
      </c>
      <c r="E113" s="244"/>
      <c r="F113" s="244"/>
      <c r="G113" s="244"/>
      <c r="H113" s="244"/>
      <c r="I113" s="244"/>
      <c r="J113" s="245"/>
      <c r="K113" s="116"/>
      <c r="M113" s="261"/>
      <c r="N113" s="262"/>
      <c r="O113" s="262"/>
      <c r="P113" s="262"/>
      <c r="Q113" s="263"/>
    </row>
    <row r="114" spans="1:17">
      <c r="C114" s="114"/>
      <c r="D114" s="7"/>
      <c r="E114" s="7"/>
      <c r="F114" s="7"/>
      <c r="G114" s="7"/>
      <c r="H114" s="7"/>
      <c r="I114" s="7"/>
      <c r="J114" s="7"/>
      <c r="K114" s="128"/>
    </row>
    <row r="115" spans="1:17" ht="15" customHeight="1">
      <c r="A115" s="386" t="s">
        <v>55</v>
      </c>
      <c r="B115" s="298" t="s">
        <v>172</v>
      </c>
      <c r="C115" s="312" t="s">
        <v>173</v>
      </c>
      <c r="D115" s="313" t="s">
        <v>56</v>
      </c>
      <c r="E115" s="314"/>
      <c r="F115" s="314"/>
      <c r="G115" s="314"/>
      <c r="H115" s="314"/>
      <c r="I115" s="314"/>
      <c r="J115" s="315"/>
      <c r="K115" s="131" t="s">
        <v>74</v>
      </c>
      <c r="M115" t="s">
        <v>70</v>
      </c>
    </row>
    <row r="116" spans="1:17" ht="14.25" customHeight="1">
      <c r="A116" s="387"/>
      <c r="B116" s="389"/>
      <c r="C116" s="302"/>
      <c r="D116" s="121"/>
      <c r="E116" s="122"/>
      <c r="F116" s="122"/>
      <c r="G116" s="122"/>
      <c r="H116" s="122"/>
      <c r="I116" s="122"/>
      <c r="J116" s="123"/>
      <c r="K116" s="194"/>
      <c r="M116" s="255"/>
      <c r="N116" s="256"/>
      <c r="O116" s="256"/>
      <c r="P116" s="256"/>
      <c r="Q116" s="257"/>
    </row>
    <row r="117" spans="1:17" ht="61.5" customHeight="1">
      <c r="A117" s="388"/>
      <c r="B117" s="390"/>
      <c r="C117" s="303"/>
      <c r="D117" s="125"/>
      <c r="E117" s="126"/>
      <c r="F117" s="126"/>
      <c r="G117" s="126"/>
      <c r="H117" s="126"/>
      <c r="I117" s="126"/>
      <c r="J117" s="127"/>
      <c r="K117" s="134"/>
      <c r="M117" s="261"/>
      <c r="N117" s="262"/>
      <c r="O117" s="262"/>
      <c r="P117" s="262"/>
      <c r="Q117" s="263"/>
    </row>
    <row r="118" spans="1:17">
      <c r="C118" s="114"/>
      <c r="D118" s="7"/>
      <c r="E118" s="7"/>
      <c r="F118" s="7"/>
      <c r="G118" s="7"/>
      <c r="H118" s="7"/>
      <c r="I118" s="7"/>
      <c r="J118" s="7"/>
      <c r="K118" s="128"/>
    </row>
    <row r="119" spans="1:17" s="1" customFormat="1" ht="18" customHeight="1">
      <c r="A119" s="391" t="s">
        <v>4</v>
      </c>
      <c r="B119" s="329" t="s">
        <v>125</v>
      </c>
      <c r="C119" s="330" t="s">
        <v>174</v>
      </c>
      <c r="D119" s="393" t="s">
        <v>214</v>
      </c>
      <c r="E119" s="394"/>
      <c r="F119" s="394"/>
      <c r="G119" s="394"/>
      <c r="H119" s="394"/>
      <c r="I119" s="394"/>
      <c r="J119" s="395"/>
      <c r="K119" s="131" t="s">
        <v>16</v>
      </c>
      <c r="M119" t="s">
        <v>70</v>
      </c>
      <c r="N119"/>
      <c r="O119"/>
      <c r="P119"/>
      <c r="Q119"/>
    </row>
    <row r="120" spans="1:17">
      <c r="A120" s="392"/>
      <c r="B120" s="329"/>
      <c r="C120" s="330"/>
      <c r="D120" s="264" t="s">
        <v>31</v>
      </c>
      <c r="E120" s="265"/>
      <c r="F120" s="265"/>
      <c r="G120" s="265"/>
      <c r="H120" s="265"/>
      <c r="I120" s="265"/>
      <c r="J120" s="266"/>
      <c r="K120" s="195"/>
      <c r="M120" s="255"/>
      <c r="N120" s="256"/>
      <c r="O120" s="256"/>
      <c r="P120" s="256"/>
      <c r="Q120" s="257"/>
    </row>
    <row r="121" spans="1:17">
      <c r="A121" s="392"/>
      <c r="B121" s="329"/>
      <c r="C121" s="330"/>
      <c r="D121" s="264" t="s">
        <v>203</v>
      </c>
      <c r="E121" s="265"/>
      <c r="F121" s="265"/>
      <c r="G121" s="265"/>
      <c r="H121" s="265"/>
      <c r="I121" s="265"/>
      <c r="J121" s="266"/>
      <c r="K121" s="112"/>
      <c r="M121" s="258"/>
      <c r="N121" s="259"/>
      <c r="O121" s="259"/>
      <c r="P121" s="259"/>
      <c r="Q121" s="260"/>
    </row>
    <row r="122" spans="1:17">
      <c r="A122" s="392"/>
      <c r="B122" s="329"/>
      <c r="C122" s="330"/>
      <c r="D122" s="237" t="s">
        <v>208</v>
      </c>
      <c r="E122" s="238"/>
      <c r="F122" s="238"/>
      <c r="G122" s="238"/>
      <c r="H122" s="238"/>
      <c r="I122" s="238"/>
      <c r="J122" s="239"/>
      <c r="K122" s="112"/>
      <c r="M122" s="258"/>
      <c r="N122" s="259"/>
      <c r="O122" s="259"/>
      <c r="P122" s="259"/>
      <c r="Q122" s="260"/>
    </row>
    <row r="123" spans="1:17">
      <c r="A123" s="392"/>
      <c r="B123" s="329"/>
      <c r="C123" s="330"/>
      <c r="D123" s="237"/>
      <c r="E123" s="238"/>
      <c r="F123" s="238"/>
      <c r="G123" s="238"/>
      <c r="H123" s="238"/>
      <c r="I123" s="238"/>
      <c r="J123" s="239"/>
      <c r="K123" s="112"/>
      <c r="M123" s="258"/>
      <c r="N123" s="259"/>
      <c r="O123" s="259"/>
      <c r="P123" s="259"/>
      <c r="Q123" s="260"/>
    </row>
    <row r="124" spans="1:17">
      <c r="A124" s="392"/>
      <c r="B124" s="329"/>
      <c r="C124" s="330"/>
      <c r="D124" s="240"/>
      <c r="E124" s="241"/>
      <c r="F124" s="241"/>
      <c r="G124" s="241"/>
      <c r="H124" s="241"/>
      <c r="I124" s="241"/>
      <c r="J124" s="242"/>
      <c r="K124" s="116"/>
      <c r="M124" s="261"/>
      <c r="N124" s="262"/>
      <c r="O124" s="262"/>
      <c r="P124" s="262"/>
      <c r="Q124" s="263"/>
    </row>
    <row r="125" spans="1:17">
      <c r="C125" s="114"/>
      <c r="D125" s="7"/>
      <c r="E125" s="7"/>
      <c r="F125" s="7"/>
      <c r="G125" s="7"/>
      <c r="H125" s="7"/>
      <c r="I125" s="7"/>
      <c r="J125" s="7"/>
      <c r="K125" s="128"/>
    </row>
    <row r="126" spans="1:17" s="1" customFormat="1" ht="15">
      <c r="A126" s="383" t="s">
        <v>5</v>
      </c>
      <c r="B126" s="298" t="s">
        <v>175</v>
      </c>
      <c r="C126" s="312" t="s">
        <v>176</v>
      </c>
      <c r="D126" s="292" t="s">
        <v>217</v>
      </c>
      <c r="E126" s="293"/>
      <c r="F126" s="293"/>
      <c r="G126" s="293"/>
      <c r="H126" s="293"/>
      <c r="I126" s="293"/>
      <c r="J126" s="293"/>
      <c r="K126" s="130" t="s">
        <v>16</v>
      </c>
      <c r="M126" t="s">
        <v>70</v>
      </c>
      <c r="N126"/>
      <c r="O126"/>
      <c r="P126"/>
      <c r="Q126"/>
    </row>
    <row r="127" spans="1:17" s="1" customFormat="1" ht="15">
      <c r="A127" s="384"/>
      <c r="B127" s="299"/>
      <c r="C127" s="302"/>
      <c r="D127" s="326"/>
      <c r="E127" s="327"/>
      <c r="F127" s="327"/>
      <c r="G127" s="327"/>
      <c r="H127" s="327"/>
      <c r="I127" s="327"/>
      <c r="J127" s="327"/>
      <c r="K127" s="4"/>
      <c r="M127" s="228"/>
      <c r="N127" s="229"/>
      <c r="O127" s="229"/>
      <c r="P127" s="229"/>
      <c r="Q127" s="230"/>
    </row>
    <row r="128" spans="1:17" ht="14.25" customHeight="1">
      <c r="A128" s="384"/>
      <c r="B128" s="299"/>
      <c r="C128" s="302"/>
      <c r="D128" s="264" t="s">
        <v>31</v>
      </c>
      <c r="E128" s="265"/>
      <c r="F128" s="265"/>
      <c r="G128" s="265"/>
      <c r="H128" s="265"/>
      <c r="I128" s="265"/>
      <c r="J128" s="266"/>
      <c r="K128" s="195"/>
      <c r="M128" s="231"/>
      <c r="N128" s="232"/>
      <c r="O128" s="232"/>
      <c r="P128" s="232"/>
      <c r="Q128" s="233"/>
    </row>
    <row r="129" spans="1:17" ht="14.25" customHeight="1">
      <c r="A129" s="384"/>
      <c r="B129" s="300"/>
      <c r="C129" s="303"/>
      <c r="D129" s="252" t="s">
        <v>126</v>
      </c>
      <c r="E129" s="253"/>
      <c r="F129" s="253"/>
      <c r="G129" s="253"/>
      <c r="H129" s="253"/>
      <c r="I129" s="253"/>
      <c r="J129" s="254"/>
      <c r="K129" s="116"/>
      <c r="M129" s="234"/>
      <c r="N129" s="235"/>
      <c r="O129" s="235"/>
      <c r="P129" s="235"/>
      <c r="Q129" s="236"/>
    </row>
    <row r="130" spans="1:17">
      <c r="A130" s="384"/>
      <c r="C130" s="114"/>
      <c r="D130" s="7"/>
      <c r="E130" s="7"/>
      <c r="F130" s="7"/>
      <c r="G130" s="7"/>
      <c r="H130" s="7"/>
      <c r="I130" s="7"/>
      <c r="J130" s="7"/>
      <c r="K130" s="128"/>
    </row>
    <row r="131" spans="1:17" s="1" customFormat="1" ht="15" customHeight="1">
      <c r="A131" s="384"/>
      <c r="B131" s="298" t="s">
        <v>180</v>
      </c>
      <c r="C131" s="312" t="s">
        <v>179</v>
      </c>
      <c r="D131" s="317" t="s">
        <v>218</v>
      </c>
      <c r="E131" s="318"/>
      <c r="F131" s="318"/>
      <c r="G131" s="318"/>
      <c r="H131" s="318"/>
      <c r="I131" s="318"/>
      <c r="J131" s="318"/>
      <c r="K131" s="131" t="s">
        <v>16</v>
      </c>
      <c r="M131" t="s">
        <v>70</v>
      </c>
      <c r="N131"/>
      <c r="O131"/>
      <c r="P131"/>
      <c r="Q131"/>
    </row>
    <row r="132" spans="1:17" ht="14.25" customHeight="1">
      <c r="A132" s="384"/>
      <c r="B132" s="299"/>
      <c r="C132" s="302"/>
      <c r="D132" s="274" t="s">
        <v>32</v>
      </c>
      <c r="E132" s="275"/>
      <c r="F132" s="275"/>
      <c r="G132" s="275"/>
      <c r="H132" s="275"/>
      <c r="I132" s="275"/>
      <c r="J132" s="276"/>
      <c r="K132" s="195"/>
      <c r="M132" s="255"/>
      <c r="N132" s="256"/>
      <c r="O132" s="256"/>
      <c r="P132" s="256"/>
      <c r="Q132" s="257"/>
    </row>
    <row r="133" spans="1:17" ht="14.25" customHeight="1">
      <c r="A133" s="384"/>
      <c r="B133" s="299"/>
      <c r="C133" s="302"/>
      <c r="D133" s="353" t="s">
        <v>177</v>
      </c>
      <c r="E133" s="354"/>
      <c r="F133" s="354"/>
      <c r="G133" s="354"/>
      <c r="H133" s="354"/>
      <c r="I133" s="354"/>
      <c r="J133" s="355"/>
      <c r="K133" s="112"/>
      <c r="M133" s="258"/>
      <c r="N133" s="259"/>
      <c r="O133" s="259"/>
      <c r="P133" s="259"/>
      <c r="Q133" s="260"/>
    </row>
    <row r="134" spans="1:17">
      <c r="A134" s="384"/>
      <c r="B134" s="299"/>
      <c r="C134" s="302"/>
      <c r="D134" s="353"/>
      <c r="E134" s="354"/>
      <c r="F134" s="354"/>
      <c r="G134" s="354"/>
      <c r="H134" s="354"/>
      <c r="I134" s="354"/>
      <c r="J134" s="355"/>
      <c r="K134" s="112"/>
      <c r="M134" s="258"/>
      <c r="N134" s="259"/>
      <c r="O134" s="259"/>
      <c r="P134" s="259"/>
      <c r="Q134" s="260"/>
    </row>
    <row r="135" spans="1:17">
      <c r="A135" s="384"/>
      <c r="B135" s="299"/>
      <c r="C135" s="302"/>
      <c r="D135" s="353"/>
      <c r="E135" s="354"/>
      <c r="F135" s="354"/>
      <c r="G135" s="354"/>
      <c r="H135" s="354"/>
      <c r="I135" s="354"/>
      <c r="J135" s="355"/>
      <c r="K135" s="112"/>
      <c r="M135" s="258"/>
      <c r="N135" s="259"/>
      <c r="O135" s="259"/>
      <c r="P135" s="259"/>
      <c r="Q135" s="260"/>
    </row>
    <row r="136" spans="1:17">
      <c r="A136" s="384"/>
      <c r="B136" s="299"/>
      <c r="C136" s="302"/>
      <c r="D136" s="353" t="s">
        <v>178</v>
      </c>
      <c r="E136" s="354"/>
      <c r="F136" s="354"/>
      <c r="G136" s="354"/>
      <c r="H136" s="354"/>
      <c r="I136" s="354"/>
      <c r="J136" s="355"/>
      <c r="K136" s="112"/>
      <c r="M136" s="258"/>
      <c r="N136" s="259"/>
      <c r="O136" s="259"/>
      <c r="P136" s="259"/>
      <c r="Q136" s="260"/>
    </row>
    <row r="137" spans="1:17" ht="14.25" customHeight="1">
      <c r="A137" s="384"/>
      <c r="B137" s="300"/>
      <c r="C137" s="303"/>
      <c r="D137" s="371"/>
      <c r="E137" s="372"/>
      <c r="F137" s="372"/>
      <c r="G137" s="372"/>
      <c r="H137" s="372"/>
      <c r="I137" s="372"/>
      <c r="J137" s="373"/>
      <c r="K137" s="116"/>
      <c r="M137" s="261"/>
      <c r="N137" s="262"/>
      <c r="O137" s="262"/>
      <c r="P137" s="262"/>
      <c r="Q137" s="263"/>
    </row>
    <row r="138" spans="1:17">
      <c r="A138" s="384"/>
      <c r="C138" s="114"/>
      <c r="D138" s="8"/>
      <c r="E138" s="8"/>
      <c r="F138" s="8"/>
      <c r="G138" s="8"/>
      <c r="H138" s="8"/>
      <c r="I138" s="8"/>
      <c r="J138" s="8"/>
      <c r="K138" s="128"/>
    </row>
    <row r="139" spans="1:17" s="1" customFormat="1" ht="15" customHeight="1">
      <c r="A139" s="384"/>
      <c r="B139" s="298" t="s">
        <v>181</v>
      </c>
      <c r="C139" s="312" t="s">
        <v>182</v>
      </c>
      <c r="D139" s="365" t="s">
        <v>215</v>
      </c>
      <c r="E139" s="366"/>
      <c r="F139" s="366"/>
      <c r="G139" s="366"/>
      <c r="H139" s="366"/>
      <c r="I139" s="366"/>
      <c r="J139" s="367"/>
      <c r="K139" s="130" t="s">
        <v>16</v>
      </c>
      <c r="M139" t="s">
        <v>70</v>
      </c>
      <c r="N139"/>
      <c r="O139"/>
      <c r="P139"/>
      <c r="Q139"/>
    </row>
    <row r="140" spans="1:17" ht="14.25" customHeight="1">
      <c r="A140" s="384"/>
      <c r="B140" s="299"/>
      <c r="C140" s="302"/>
      <c r="D140" s="368"/>
      <c r="E140" s="369"/>
      <c r="F140" s="369"/>
      <c r="G140" s="369"/>
      <c r="H140" s="369"/>
      <c r="I140" s="369"/>
      <c r="J140" s="370"/>
      <c r="K140" s="4"/>
      <c r="M140" s="255"/>
      <c r="N140" s="256"/>
      <c r="O140" s="256"/>
      <c r="P140" s="256"/>
      <c r="Q140" s="257"/>
    </row>
    <row r="141" spans="1:17">
      <c r="A141" s="384"/>
      <c r="B141" s="299"/>
      <c r="C141" s="302"/>
      <c r="D141" s="274" t="s">
        <v>31</v>
      </c>
      <c r="E141" s="275"/>
      <c r="F141" s="275"/>
      <c r="G141" s="275"/>
      <c r="H141" s="275"/>
      <c r="I141" s="275"/>
      <c r="J141" s="276"/>
      <c r="K141" s="196"/>
      <c r="M141" s="258"/>
      <c r="N141" s="259"/>
      <c r="O141" s="259"/>
      <c r="P141" s="259"/>
      <c r="Q141" s="260"/>
    </row>
    <row r="142" spans="1:17">
      <c r="A142" s="385"/>
      <c r="B142" s="300"/>
      <c r="C142" s="303"/>
      <c r="D142" s="252" t="s">
        <v>33</v>
      </c>
      <c r="E142" s="253"/>
      <c r="F142" s="253"/>
      <c r="G142" s="253"/>
      <c r="H142" s="253"/>
      <c r="I142" s="253"/>
      <c r="J142" s="254"/>
      <c r="K142" s="116"/>
      <c r="M142" s="261"/>
      <c r="N142" s="262"/>
      <c r="O142" s="262"/>
      <c r="P142" s="262"/>
      <c r="Q142" s="263"/>
    </row>
    <row r="143" spans="1:17">
      <c r="K143" s="110"/>
    </row>
    <row r="144" spans="1:17">
      <c r="K144" s="110"/>
    </row>
    <row r="145" spans="11:11">
      <c r="K145" s="110"/>
    </row>
    <row r="146" spans="11:11">
      <c r="K146" s="110"/>
    </row>
    <row r="147" spans="11:11">
      <c r="K147" s="110"/>
    </row>
    <row r="148" spans="11:11">
      <c r="K148" s="110"/>
    </row>
    <row r="149" spans="11:11">
      <c r="K149" s="110"/>
    </row>
    <row r="150" spans="11:11">
      <c r="K150" s="110"/>
    </row>
    <row r="151" spans="11:11">
      <c r="K151" s="110"/>
    </row>
    <row r="152" spans="11:11">
      <c r="K152" s="110"/>
    </row>
    <row r="153" spans="11:11">
      <c r="K153" s="110"/>
    </row>
    <row r="154" spans="11:11">
      <c r="K154" s="110"/>
    </row>
    <row r="155" spans="11:11">
      <c r="K155" s="110"/>
    </row>
    <row r="156" spans="11:11">
      <c r="K156" s="110"/>
    </row>
    <row r="157" spans="11:11">
      <c r="K157" s="110"/>
    </row>
    <row r="158" spans="11:11">
      <c r="K158" s="110"/>
    </row>
    <row r="159" spans="11:11">
      <c r="K159" s="110"/>
    </row>
    <row r="160" spans="11:11">
      <c r="K160" s="110"/>
    </row>
    <row r="161" spans="2:11">
      <c r="K161" s="110"/>
    </row>
    <row r="162" spans="2:11">
      <c r="K162" s="110"/>
    </row>
    <row r="163" spans="2:11">
      <c r="K163" s="110"/>
    </row>
    <row r="164" spans="2:11">
      <c r="K164" s="110"/>
    </row>
    <row r="165" spans="2:11" ht="15">
      <c r="B165" s="1"/>
      <c r="K165" s="110"/>
    </row>
    <row r="166" spans="2:11">
      <c r="K166" s="110"/>
    </row>
    <row r="167" spans="2:11">
      <c r="K167" s="110"/>
    </row>
    <row r="168" spans="2:11">
      <c r="K168" s="110"/>
    </row>
    <row r="169" spans="2:11">
      <c r="K169" s="110"/>
    </row>
    <row r="170" spans="2:11">
      <c r="K170" s="110"/>
    </row>
    <row r="171" spans="2:11">
      <c r="K171" s="110"/>
    </row>
    <row r="172" spans="2:11">
      <c r="K172" s="110"/>
    </row>
    <row r="173" spans="2:11">
      <c r="K173" s="110"/>
    </row>
    <row r="174" spans="2:11">
      <c r="K174" s="110"/>
    </row>
    <row r="175" spans="2:11">
      <c r="K175" s="110"/>
    </row>
    <row r="176" spans="2:11">
      <c r="K176" s="110"/>
    </row>
    <row r="177" spans="11:11">
      <c r="K177" s="110"/>
    </row>
    <row r="178" spans="11:11">
      <c r="K178" s="110"/>
    </row>
    <row r="179" spans="11:11">
      <c r="K179" s="110"/>
    </row>
    <row r="180" spans="11:11">
      <c r="K180" s="110"/>
    </row>
    <row r="181" spans="11:11">
      <c r="K181" s="110"/>
    </row>
    <row r="182" spans="11:11">
      <c r="K182" s="110"/>
    </row>
    <row r="183" spans="11:11">
      <c r="K183" s="110"/>
    </row>
    <row r="184" spans="11:11">
      <c r="K184" s="110"/>
    </row>
    <row r="185" spans="11:11">
      <c r="K185" s="110"/>
    </row>
    <row r="186" spans="11:11">
      <c r="K186" s="110"/>
    </row>
    <row r="187" spans="11:11">
      <c r="K187" s="110"/>
    </row>
    <row r="188" spans="11:11">
      <c r="K188" s="110"/>
    </row>
    <row r="189" spans="11:11">
      <c r="K189" s="110"/>
    </row>
    <row r="190" spans="11:11">
      <c r="K190" s="110"/>
    </row>
    <row r="191" spans="11:11">
      <c r="K191" s="110"/>
    </row>
    <row r="192" spans="11:11">
      <c r="K192" s="110"/>
    </row>
    <row r="193" spans="11:11">
      <c r="K193" s="110"/>
    </row>
    <row r="194" spans="11:11">
      <c r="K194" s="110"/>
    </row>
    <row r="195" spans="11:11">
      <c r="K195" s="110"/>
    </row>
    <row r="196" spans="11:11">
      <c r="K196" s="110"/>
    </row>
    <row r="197" spans="11:11">
      <c r="K197" s="110"/>
    </row>
    <row r="198" spans="11:11">
      <c r="K198" s="110"/>
    </row>
    <row r="199" spans="11:11">
      <c r="K199" s="110"/>
    </row>
    <row r="200" spans="11:11">
      <c r="K200" s="110"/>
    </row>
    <row r="201" spans="11:11">
      <c r="K201" s="110"/>
    </row>
    <row r="202" spans="11:11">
      <c r="K202" s="110"/>
    </row>
    <row r="203" spans="11:11">
      <c r="K203" s="110"/>
    </row>
    <row r="204" spans="11:11">
      <c r="K204" s="110"/>
    </row>
    <row r="205" spans="11:11">
      <c r="K205" s="110"/>
    </row>
    <row r="206" spans="11:11">
      <c r="K206" s="110"/>
    </row>
    <row r="207" spans="11:11">
      <c r="K207" s="110"/>
    </row>
    <row r="208" spans="11:11">
      <c r="K208" s="110"/>
    </row>
    <row r="209" spans="11:11">
      <c r="K209" s="110"/>
    </row>
    <row r="210" spans="11:11">
      <c r="K210" s="110"/>
    </row>
    <row r="211" spans="11:11">
      <c r="K211" s="110"/>
    </row>
    <row r="212" spans="11:11">
      <c r="K212" s="110"/>
    </row>
    <row r="213" spans="11:11">
      <c r="K213" s="110"/>
    </row>
    <row r="214" spans="11:11">
      <c r="K214" s="110"/>
    </row>
    <row r="215" spans="11:11">
      <c r="K215" s="110"/>
    </row>
    <row r="216" spans="11:11">
      <c r="K216" s="110"/>
    </row>
    <row r="217" spans="11:11">
      <c r="K217" s="110"/>
    </row>
    <row r="218" spans="11:11">
      <c r="K218" s="110"/>
    </row>
    <row r="219" spans="11:11">
      <c r="K219" s="110"/>
    </row>
    <row r="220" spans="11:11">
      <c r="K220" s="110"/>
    </row>
    <row r="221" spans="11:11">
      <c r="K221" s="110"/>
    </row>
    <row r="222" spans="11:11">
      <c r="K222" s="110"/>
    </row>
    <row r="223" spans="11:11">
      <c r="K223" s="110"/>
    </row>
    <row r="224" spans="11:11">
      <c r="K224" s="110"/>
    </row>
    <row r="225" spans="11:11">
      <c r="K225" s="110"/>
    </row>
    <row r="226" spans="11:11">
      <c r="K226" s="110"/>
    </row>
    <row r="227" spans="11:11">
      <c r="K227" s="110"/>
    </row>
    <row r="228" spans="11:11">
      <c r="K228" s="110"/>
    </row>
    <row r="229" spans="11:11">
      <c r="K229" s="110"/>
    </row>
    <row r="230" spans="11:11">
      <c r="K230" s="110"/>
    </row>
    <row r="231" spans="11:11">
      <c r="K231" s="110"/>
    </row>
    <row r="232" spans="11:11">
      <c r="K232" s="110"/>
    </row>
    <row r="233" spans="11:11">
      <c r="K233" s="110"/>
    </row>
    <row r="234" spans="11:11">
      <c r="K234" s="110"/>
    </row>
    <row r="235" spans="11:11">
      <c r="K235" s="110"/>
    </row>
    <row r="236" spans="11:11">
      <c r="K236" s="110"/>
    </row>
    <row r="237" spans="11:11">
      <c r="K237" s="110"/>
    </row>
    <row r="238" spans="11:11">
      <c r="K238" s="110"/>
    </row>
    <row r="239" spans="11:11">
      <c r="K239" s="110"/>
    </row>
    <row r="240" spans="11:11">
      <c r="K240" s="110"/>
    </row>
    <row r="241" spans="11:11">
      <c r="K241" s="110"/>
    </row>
    <row r="242" spans="11:11">
      <c r="K242" s="110"/>
    </row>
    <row r="243" spans="11:11">
      <c r="K243" s="110"/>
    </row>
    <row r="244" spans="11:11">
      <c r="K244" s="110"/>
    </row>
    <row r="245" spans="11:11">
      <c r="K245" s="110"/>
    </row>
    <row r="246" spans="11:11">
      <c r="K246" s="110"/>
    </row>
    <row r="247" spans="11:11">
      <c r="K247" s="110"/>
    </row>
    <row r="248" spans="11:11">
      <c r="K248" s="110"/>
    </row>
    <row r="249" spans="11:11">
      <c r="K249" s="110"/>
    </row>
    <row r="250" spans="11:11">
      <c r="K250" s="110"/>
    </row>
    <row r="251" spans="11:11">
      <c r="K251" s="110"/>
    </row>
    <row r="252" spans="11:11">
      <c r="K252" s="110"/>
    </row>
    <row r="253" spans="11:11">
      <c r="K253" s="110"/>
    </row>
    <row r="254" spans="11:11">
      <c r="K254" s="110"/>
    </row>
    <row r="255" spans="11:11">
      <c r="K255" s="110"/>
    </row>
    <row r="256" spans="11:11">
      <c r="K256" s="110"/>
    </row>
    <row r="257" spans="11:11">
      <c r="K257" s="110"/>
    </row>
    <row r="258" spans="11:11">
      <c r="K258" s="110"/>
    </row>
    <row r="259" spans="11:11">
      <c r="K259" s="110"/>
    </row>
    <row r="260" spans="11:11">
      <c r="K260" s="110"/>
    </row>
    <row r="261" spans="11:11">
      <c r="K261" s="110"/>
    </row>
    <row r="262" spans="11:11">
      <c r="K262" s="110"/>
    </row>
    <row r="263" spans="11:11">
      <c r="K263" s="110"/>
    </row>
    <row r="264" spans="11:11">
      <c r="K264" s="110"/>
    </row>
    <row r="265" spans="11:11">
      <c r="K265" s="110"/>
    </row>
    <row r="266" spans="11:11">
      <c r="K266" s="110"/>
    </row>
    <row r="267" spans="11:11">
      <c r="K267" s="110"/>
    </row>
    <row r="268" spans="11:11">
      <c r="K268" s="110"/>
    </row>
    <row r="269" spans="11:11">
      <c r="K269" s="110"/>
    </row>
    <row r="270" spans="11:11">
      <c r="K270" s="110"/>
    </row>
    <row r="271" spans="11:11">
      <c r="K271" s="110"/>
    </row>
    <row r="272" spans="11:11">
      <c r="K272" s="110"/>
    </row>
  </sheetData>
  <sheetProtection password="8BDB" sheet="1" objects="1" scenarios="1"/>
  <mergeCells count="146">
    <mergeCell ref="D106:J107"/>
    <mergeCell ref="B109:B113"/>
    <mergeCell ref="C109:C113"/>
    <mergeCell ref="D109:J109"/>
    <mergeCell ref="M110:Q113"/>
    <mergeCell ref="D112:J112"/>
    <mergeCell ref="B73:B77"/>
    <mergeCell ref="C73:C77"/>
    <mergeCell ref="M40:Q45"/>
    <mergeCell ref="D42:J42"/>
    <mergeCell ref="M86:Q92"/>
    <mergeCell ref="D87:J87"/>
    <mergeCell ref="D88:J88"/>
    <mergeCell ref="D89:J90"/>
    <mergeCell ref="D91:J92"/>
    <mergeCell ref="M80:Q83"/>
    <mergeCell ref="M95:Q98"/>
    <mergeCell ref="D47:J48"/>
    <mergeCell ref="D65:J66"/>
    <mergeCell ref="D79:J80"/>
    <mergeCell ref="D94:J95"/>
    <mergeCell ref="D102:J102"/>
    <mergeCell ref="B39:B45"/>
    <mergeCell ref="C39:C45"/>
    <mergeCell ref="A79:A92"/>
    <mergeCell ref="B79:B83"/>
    <mergeCell ref="C79:C83"/>
    <mergeCell ref="D81:J81"/>
    <mergeCell ref="D82:J83"/>
    <mergeCell ref="B85:B92"/>
    <mergeCell ref="C85:C92"/>
    <mergeCell ref="D85:J86"/>
    <mergeCell ref="A126:A142"/>
    <mergeCell ref="B126:B129"/>
    <mergeCell ref="C126:C129"/>
    <mergeCell ref="D129:J129"/>
    <mergeCell ref="B131:B137"/>
    <mergeCell ref="C131:C137"/>
    <mergeCell ref="D131:J131"/>
    <mergeCell ref="A115:A117"/>
    <mergeCell ref="B115:B117"/>
    <mergeCell ref="C115:C117"/>
    <mergeCell ref="D115:J115"/>
    <mergeCell ref="A119:A124"/>
    <mergeCell ref="B119:B124"/>
    <mergeCell ref="C119:C124"/>
    <mergeCell ref="D119:J119"/>
    <mergeCell ref="D120:J120"/>
    <mergeCell ref="A94:A113"/>
    <mergeCell ref="D103:J103"/>
    <mergeCell ref="D104:J105"/>
    <mergeCell ref="M132:Q137"/>
    <mergeCell ref="D133:J135"/>
    <mergeCell ref="B139:B142"/>
    <mergeCell ref="C139:C142"/>
    <mergeCell ref="D139:J140"/>
    <mergeCell ref="M140:Q142"/>
    <mergeCell ref="D132:J132"/>
    <mergeCell ref="D141:J141"/>
    <mergeCell ref="D142:J142"/>
    <mergeCell ref="D121:J121"/>
    <mergeCell ref="D128:J128"/>
    <mergeCell ref="D126:J127"/>
    <mergeCell ref="D136:J137"/>
    <mergeCell ref="M116:Q117"/>
    <mergeCell ref="M120:Q124"/>
    <mergeCell ref="B94:B98"/>
    <mergeCell ref="C94:C98"/>
    <mergeCell ref="D96:J96"/>
    <mergeCell ref="D97:J98"/>
    <mergeCell ref="B100:B107"/>
    <mergeCell ref="C100:C107"/>
    <mergeCell ref="A47:A77"/>
    <mergeCell ref="B47:B53"/>
    <mergeCell ref="C47:C53"/>
    <mergeCell ref="D50:J50"/>
    <mergeCell ref="D51:J51"/>
    <mergeCell ref="B55:B60"/>
    <mergeCell ref="C55:C60"/>
    <mergeCell ref="M56:Q60"/>
    <mergeCell ref="D57:J57"/>
    <mergeCell ref="D58:J59"/>
    <mergeCell ref="D60:J60"/>
    <mergeCell ref="B62:B71"/>
    <mergeCell ref="C62:C71"/>
    <mergeCell ref="D62:J62"/>
    <mergeCell ref="D63:J64"/>
    <mergeCell ref="M63:Q71"/>
    <mergeCell ref="D73:J73"/>
    <mergeCell ref="D74:J74"/>
    <mergeCell ref="M74:Q77"/>
    <mergeCell ref="M48:Q53"/>
    <mergeCell ref="M18:Q20"/>
    <mergeCell ref="D22:J22"/>
    <mergeCell ref="D30:J31"/>
    <mergeCell ref="M8:Q11"/>
    <mergeCell ref="B13:B15"/>
    <mergeCell ref="C13:C15"/>
    <mergeCell ref="M14:Q15"/>
    <mergeCell ref="D8:J9"/>
    <mergeCell ref="D13:J13"/>
    <mergeCell ref="D14:J14"/>
    <mergeCell ref="D15:J15"/>
    <mergeCell ref="B30:B37"/>
    <mergeCell ref="C30:C37"/>
    <mergeCell ref="D10:J11"/>
    <mergeCell ref="B17:B20"/>
    <mergeCell ref="M31:Q37"/>
    <mergeCell ref="A7:A15"/>
    <mergeCell ref="B7:B11"/>
    <mergeCell ref="C7:C11"/>
    <mergeCell ref="D7:J7"/>
    <mergeCell ref="A17:A20"/>
    <mergeCell ref="C17:C20"/>
    <mergeCell ref="B22:B28"/>
    <mergeCell ref="C22:C28"/>
    <mergeCell ref="D17:J17"/>
    <mergeCell ref="A22:A45"/>
    <mergeCell ref="D39:J39"/>
    <mergeCell ref="D40:J40"/>
    <mergeCell ref="D41:J41"/>
    <mergeCell ref="D43:J45"/>
    <mergeCell ref="M127:Q129"/>
    <mergeCell ref="D122:J124"/>
    <mergeCell ref="D113:J113"/>
    <mergeCell ref="D69:J69"/>
    <mergeCell ref="D75:J76"/>
    <mergeCell ref="D77:J77"/>
    <mergeCell ref="M23:Q28"/>
    <mergeCell ref="D24:J24"/>
    <mergeCell ref="D25:J25"/>
    <mergeCell ref="D26:J26"/>
    <mergeCell ref="D27:J27"/>
    <mergeCell ref="D28:J28"/>
    <mergeCell ref="D67:J68"/>
    <mergeCell ref="D49:J49"/>
    <mergeCell ref="D23:J23"/>
    <mergeCell ref="D32:J34"/>
    <mergeCell ref="D35:J35"/>
    <mergeCell ref="D36:J37"/>
    <mergeCell ref="D52:J53"/>
    <mergeCell ref="D70:J71"/>
    <mergeCell ref="D55:J55"/>
    <mergeCell ref="D56:J56"/>
    <mergeCell ref="D100:J101"/>
    <mergeCell ref="M101:Q107"/>
  </mergeCells>
  <dataValidations count="8">
    <dataValidation type="list" showInputMessage="1" showErrorMessage="1" error="Enter 0, 1 or 2" sqref="K132 K56 K74 K120">
      <formula1>$AA$10:$AA$12</formula1>
    </dataValidation>
    <dataValidation type="list" showInputMessage="1" showErrorMessage="1" error="Enter 0, 1, 2 or 3" sqref="K32">
      <formula1>$AA$10:$AA$12</formula1>
    </dataValidation>
    <dataValidation type="decimal" operator="greaterThanOrEqual" showInputMessage="1" showErrorMessage="1" error="Please enter a number" sqref="K96 K81 K8">
      <formula1>0</formula1>
    </dataValidation>
    <dataValidation type="list" showInputMessage="1" showErrorMessage="1" error="Please enter 0 or 1" sqref="K141 K128">
      <formula1>$AA$10:$AA$11</formula1>
    </dataValidation>
    <dataValidation type="list" showInputMessage="1" showErrorMessage="1" error="Please enter &quot;Yes&quot; or 'No&quot;" sqref="K116 K18">
      <formula1>$AA$7:$AA$8</formula1>
    </dataValidation>
    <dataValidation type="list" showInputMessage="1" showErrorMessage="1" error="Enter 0, 1, 2 or 3" sqref="K14">
      <formula1>$AA$10:$AA$11</formula1>
    </dataValidation>
    <dataValidation type="list" showInputMessage="1" showErrorMessage="1" error="Enter 0, 1, 2 or 3" sqref="K23">
      <formula1>$AA$10:$AA$14</formula1>
    </dataValidation>
    <dataValidation type="list" showInputMessage="1" showErrorMessage="1" error="Enter 0, 1, 2 or 3" sqref="K40 K49 K87 K102 K110 K63">
      <formula1>$AA$10:$AA$13</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3"/>
  <sheetViews>
    <sheetView showGridLines="0" zoomScaleNormal="100" workbookViewId="0">
      <selection activeCell="E14" sqref="E14:F14"/>
    </sheetView>
  </sheetViews>
  <sheetFormatPr defaultRowHeight="14.25"/>
  <cols>
    <col min="1" max="1" width="2.25" customWidth="1"/>
    <col min="2" max="2" width="3.375" customWidth="1"/>
    <col min="3" max="3" width="6.25" customWidth="1"/>
    <col min="4" max="4" width="26.625" bestFit="1" customWidth="1"/>
    <col min="5" max="5" width="5.625" customWidth="1"/>
    <col min="6" max="6" width="27.5" customWidth="1"/>
    <col min="7" max="7" width="11.625" customWidth="1"/>
    <col min="8" max="8" width="11.875" customWidth="1"/>
    <col min="9" max="9" width="7.625" customWidth="1"/>
    <col min="10" max="10" width="3" customWidth="1"/>
    <col min="11" max="11" width="16.125" customWidth="1"/>
    <col min="12" max="12" width="15.625" customWidth="1"/>
    <col min="13" max="13" width="11.25" customWidth="1"/>
    <col min="19" max="19" width="18.125" customWidth="1"/>
  </cols>
  <sheetData>
    <row r="3" spans="2:13" ht="26.25">
      <c r="C3" s="144" t="s">
        <v>102</v>
      </c>
    </row>
    <row r="5" spans="2:13" ht="15">
      <c r="C5" s="10"/>
    </row>
    <row r="6" spans="2:13" ht="15.75" thickBot="1">
      <c r="C6" s="10"/>
    </row>
    <row r="7" spans="2:13" ht="15.75" customHeight="1">
      <c r="B7" s="145"/>
      <c r="C7" s="146"/>
      <c r="D7" s="146"/>
      <c r="E7" s="146"/>
      <c r="F7" s="146"/>
      <c r="G7" s="146"/>
      <c r="H7" s="146"/>
      <c r="I7" s="147"/>
      <c r="K7" s="148"/>
      <c r="L7" s="149"/>
      <c r="M7" s="212"/>
    </row>
    <row r="8" spans="2:13" ht="18.75">
      <c r="B8" s="150"/>
      <c r="C8" s="411" t="s">
        <v>81</v>
      </c>
      <c r="D8" s="411"/>
      <c r="E8" s="409" t="str">
        <f>IF(Cover!D14&lt;&gt;"",Cover!D14,"")</f>
        <v/>
      </c>
      <c r="F8" s="409"/>
      <c r="G8" s="409"/>
      <c r="H8" s="409"/>
      <c r="I8" s="410"/>
      <c r="K8" s="414" t="s">
        <v>82</v>
      </c>
      <c r="L8" s="420" t="str">
        <f>IF(AND(I19&gt;0,I20="Yes",I21="Yes",I22&gt;0,I23&gt;0,I24&gt;0),"Qualifying",IF(AND(I19&gt;0,I20="Yes"),"Contributing","Early"))</f>
        <v>Early</v>
      </c>
      <c r="M8" s="212"/>
    </row>
    <row r="9" spans="2:13" ht="18.75">
      <c r="B9" s="150"/>
      <c r="C9" s="411" t="s">
        <v>83</v>
      </c>
      <c r="D9" s="411"/>
      <c r="E9" s="409" t="str">
        <f>IF(Cover!D16&lt;&gt;"",Cover!D16,"")</f>
        <v/>
      </c>
      <c r="F9" s="409"/>
      <c r="G9" s="409"/>
      <c r="H9" s="409"/>
      <c r="I9" s="410"/>
      <c r="K9" s="414"/>
      <c r="L9" s="420"/>
      <c r="M9" s="212"/>
    </row>
    <row r="10" spans="2:13" ht="19.5" thickBot="1">
      <c r="B10" s="150"/>
      <c r="C10" s="411" t="s">
        <v>84</v>
      </c>
      <c r="D10" s="411"/>
      <c r="E10" s="409" t="str">
        <f>IF(Cover!D18&lt;&gt;"",Cover!D18,"")</f>
        <v/>
      </c>
      <c r="F10" s="409"/>
      <c r="G10" s="409"/>
      <c r="H10" s="409"/>
      <c r="I10" s="410"/>
      <c r="K10" s="151"/>
      <c r="L10" s="152"/>
      <c r="M10" s="212"/>
    </row>
    <row r="11" spans="2:13" ht="19.5" thickBot="1">
      <c r="B11" s="150"/>
      <c r="C11" s="411" t="s">
        <v>85</v>
      </c>
      <c r="D11" s="411"/>
      <c r="E11" s="409" t="str">
        <f>IF(Cover!D20&lt;&gt;"",Cover!D20,"")</f>
        <v/>
      </c>
      <c r="F11" s="409"/>
      <c r="G11" s="409"/>
      <c r="H11" s="409"/>
      <c r="I11" s="410"/>
      <c r="K11" s="153"/>
      <c r="L11" s="154"/>
      <c r="M11" s="213"/>
    </row>
    <row r="12" spans="2:13" ht="18.75">
      <c r="B12" s="150"/>
      <c r="C12" s="411" t="s">
        <v>86</v>
      </c>
      <c r="D12" s="411"/>
      <c r="E12" s="412" t="str">
        <f>REPLACE(Cover!C12,FIND("PROJECT THEME",UPPER(Cover!C12),1),20,"Scoring Sheet")</f>
        <v>Species--Reptiles and Amphibians Scoring Sheet</v>
      </c>
      <c r="F12" s="412"/>
      <c r="G12" s="412"/>
      <c r="H12" s="412"/>
      <c r="I12" s="413"/>
      <c r="K12" s="155"/>
      <c r="L12" s="156"/>
      <c r="M12" s="212"/>
    </row>
    <row r="13" spans="2:13" ht="18">
      <c r="B13" s="150"/>
      <c r="C13" s="157"/>
      <c r="D13" s="158"/>
      <c r="E13" s="159"/>
      <c r="F13" s="159"/>
      <c r="G13" s="159"/>
      <c r="H13" s="159"/>
      <c r="I13" s="160"/>
      <c r="K13" s="414" t="s">
        <v>87</v>
      </c>
      <c r="L13" s="161">
        <f>IF(L8="Early",0,ROUND(SUM(E29:E51),0))</f>
        <v>0</v>
      </c>
      <c r="M13" s="212"/>
    </row>
    <row r="14" spans="2:13" ht="18.75">
      <c r="B14" s="150"/>
      <c r="C14" s="411" t="s">
        <v>88</v>
      </c>
      <c r="D14" s="411"/>
      <c r="E14" s="415"/>
      <c r="F14" s="416"/>
      <c r="G14" s="159"/>
      <c r="H14" s="159"/>
      <c r="I14" s="160"/>
      <c r="K14" s="414"/>
      <c r="L14" s="162" t="s">
        <v>89</v>
      </c>
      <c r="M14" s="212"/>
    </row>
    <row r="15" spans="2:13" ht="15.75" thickBot="1">
      <c r="B15" s="163"/>
      <c r="C15" s="164"/>
      <c r="D15" s="164"/>
      <c r="E15" s="164"/>
      <c r="F15" s="164"/>
      <c r="G15" s="164"/>
      <c r="H15" s="164"/>
      <c r="I15" s="165"/>
      <c r="K15" s="166"/>
      <c r="L15" s="167"/>
      <c r="M15" s="212"/>
    </row>
    <row r="17" spans="2:12" ht="18">
      <c r="C17" s="140" t="s">
        <v>90</v>
      </c>
    </row>
    <row r="18" spans="2:12" ht="15">
      <c r="C18" s="141" t="s">
        <v>43</v>
      </c>
      <c r="D18" s="108"/>
      <c r="G18" s="203" t="s">
        <v>64</v>
      </c>
      <c r="H18" s="203" t="s">
        <v>91</v>
      </c>
      <c r="I18" s="203" t="s">
        <v>92</v>
      </c>
    </row>
    <row r="19" spans="2:12">
      <c r="B19" s="211">
        <v>1</v>
      </c>
      <c r="C19" s="168" t="s">
        <v>93</v>
      </c>
      <c r="D19" s="169"/>
      <c r="E19" s="169"/>
      <c r="F19" s="169"/>
      <c r="G19" s="170" t="s">
        <v>184</v>
      </c>
      <c r="H19" s="170" t="s">
        <v>94</v>
      </c>
      <c r="I19" s="171">
        <f>E30</f>
        <v>0</v>
      </c>
    </row>
    <row r="20" spans="2:12">
      <c r="B20" s="170">
        <v>2</v>
      </c>
      <c r="C20" s="172" t="s">
        <v>56</v>
      </c>
      <c r="D20" s="6"/>
      <c r="E20" s="6"/>
      <c r="F20" s="6"/>
      <c r="G20" s="173" t="s">
        <v>198</v>
      </c>
      <c r="H20" s="173" t="s">
        <v>71</v>
      </c>
      <c r="I20" s="174">
        <f>E44</f>
        <v>0</v>
      </c>
    </row>
    <row r="21" spans="2:12" ht="24" customHeight="1">
      <c r="B21" s="170">
        <v>3</v>
      </c>
      <c r="C21" s="417" t="s">
        <v>95</v>
      </c>
      <c r="D21" s="418"/>
      <c r="E21" s="418"/>
      <c r="F21" s="419"/>
      <c r="G21" s="170" t="s">
        <v>185</v>
      </c>
      <c r="H21" s="170" t="s">
        <v>71</v>
      </c>
      <c r="I21" s="171">
        <f>E31</f>
        <v>0</v>
      </c>
    </row>
    <row r="22" spans="2:12">
      <c r="B22" s="421">
        <v>4</v>
      </c>
      <c r="C22" s="423" t="s">
        <v>96</v>
      </c>
      <c r="D22" s="424"/>
      <c r="E22" s="424"/>
      <c r="F22" s="424"/>
      <c r="G22" s="175" t="s">
        <v>183</v>
      </c>
      <c r="H22" s="175" t="s">
        <v>94</v>
      </c>
      <c r="I22" s="176">
        <f>E29</f>
        <v>0</v>
      </c>
    </row>
    <row r="23" spans="2:12">
      <c r="B23" s="422"/>
      <c r="C23" s="425"/>
      <c r="D23" s="426"/>
      <c r="E23" s="426"/>
      <c r="F23" s="426"/>
      <c r="G23" s="173" t="s">
        <v>186</v>
      </c>
      <c r="H23" s="173" t="s">
        <v>94</v>
      </c>
      <c r="I23" s="174">
        <f>E32</f>
        <v>0</v>
      </c>
    </row>
    <row r="24" spans="2:12">
      <c r="B24" s="170">
        <v>5</v>
      </c>
      <c r="C24" s="172" t="s">
        <v>132</v>
      </c>
      <c r="D24" s="6"/>
      <c r="E24" s="6"/>
      <c r="F24" s="6"/>
      <c r="G24" s="173" t="s">
        <v>204</v>
      </c>
      <c r="H24" s="173" t="s">
        <v>94</v>
      </c>
      <c r="I24" s="174">
        <f>E37</f>
        <v>0</v>
      </c>
    </row>
    <row r="25" spans="2:12">
      <c r="G25" s="177"/>
      <c r="H25" s="177"/>
      <c r="I25" s="178"/>
    </row>
    <row r="26" spans="2:12" ht="20.25">
      <c r="C26" s="179" t="s">
        <v>97</v>
      </c>
      <c r="D26" s="3"/>
      <c r="E26" s="180"/>
      <c r="F26" s="180"/>
    </row>
    <row r="27" spans="2:12" ht="4.5" customHeight="1"/>
    <row r="28" spans="2:12" ht="15">
      <c r="C28" s="2" t="s">
        <v>98</v>
      </c>
      <c r="D28" s="2" t="s">
        <v>15</v>
      </c>
      <c r="E28" s="181" t="s">
        <v>16</v>
      </c>
      <c r="F28" s="181" t="s">
        <v>48</v>
      </c>
      <c r="H28" s="10"/>
    </row>
    <row r="29" spans="2:12">
      <c r="C29" s="192" t="s">
        <v>183</v>
      </c>
      <c r="D29" s="182" t="str">
        <f>Calculations!D11</f>
        <v xml:space="preserve">Duration </v>
      </c>
      <c r="E29" s="182">
        <f>Calculations!K11</f>
        <v>0</v>
      </c>
      <c r="F29" s="182">
        <f>Calculations!F11</f>
        <v>6</v>
      </c>
      <c r="L29" s="183"/>
    </row>
    <row r="30" spans="2:12">
      <c r="C30" s="182" t="s">
        <v>184</v>
      </c>
      <c r="D30" s="182" t="str">
        <f>Calculations!D13</f>
        <v xml:space="preserve">Locally appropriate </v>
      </c>
      <c r="E30" s="182">
        <f>Calculations!K13</f>
        <v>0</v>
      </c>
      <c r="F30" s="182">
        <f>Calculations!F13</f>
        <v>13.999999999999998</v>
      </c>
      <c r="L30" s="183"/>
    </row>
    <row r="31" spans="2:12">
      <c r="C31" s="184" t="s">
        <v>185</v>
      </c>
      <c r="D31" s="184" t="str">
        <f>Calculations!C15</f>
        <v>Stated conservation objective</v>
      </c>
      <c r="E31" s="185">
        <f>Scoring!K18</f>
        <v>0</v>
      </c>
      <c r="F31" s="185" t="s">
        <v>99</v>
      </c>
      <c r="L31" s="183"/>
    </row>
    <row r="32" spans="2:12">
      <c r="C32" s="187" t="s">
        <v>186</v>
      </c>
      <c r="D32" s="187" t="str">
        <f>Calculations!D18</f>
        <v>Habitat and life cycle needs</v>
      </c>
      <c r="E32" s="187">
        <f>Calculations!K18</f>
        <v>0</v>
      </c>
      <c r="F32" s="187">
        <f>Calculations!F18</f>
        <v>11.549999999999999</v>
      </c>
    </row>
    <row r="33" spans="3:15">
      <c r="C33" s="187" t="s">
        <v>187</v>
      </c>
      <c r="D33" s="187" t="str">
        <f>Calculations!D23</f>
        <v>Design of new features</v>
      </c>
      <c r="E33" s="187">
        <f>Calculations!K23</f>
        <v>0</v>
      </c>
      <c r="F33" s="187">
        <f>Calculations!F23</f>
        <v>3.3000000000000003</v>
      </c>
    </row>
    <row r="34" spans="3:15">
      <c r="C34" s="187" t="s">
        <v>188</v>
      </c>
      <c r="D34" s="187" t="str">
        <f>Calculations!D26</f>
        <v>Species management</v>
      </c>
      <c r="E34" s="187">
        <f>Calculations!K26</f>
        <v>0</v>
      </c>
      <c r="F34" s="187">
        <f>Calculations!F26</f>
        <v>18.150000000000002</v>
      </c>
    </row>
    <row r="35" spans="3:15">
      <c r="C35" s="188" t="s">
        <v>189</v>
      </c>
      <c r="D35" s="188" t="str">
        <f>Calculations!D31</f>
        <v>Baseline</v>
      </c>
      <c r="E35" s="188">
        <f>Calculations!K31</f>
        <v>0</v>
      </c>
      <c r="F35" s="188">
        <f>Calculations!F31</f>
        <v>3.15</v>
      </c>
      <c r="M35" s="221"/>
      <c r="N35" s="221" t="s">
        <v>219</v>
      </c>
      <c r="O35" s="221"/>
    </row>
    <row r="36" spans="3:15">
      <c r="C36" s="188" t="s">
        <v>190</v>
      </c>
      <c r="D36" s="188" t="str">
        <f>Calculations!D35</f>
        <v>Plan or protocol</v>
      </c>
      <c r="E36" s="188">
        <f>Calculations!K35</f>
        <v>0</v>
      </c>
      <c r="F36" s="188">
        <f>Calculations!F35</f>
        <v>5.25</v>
      </c>
      <c r="M36" s="221"/>
      <c r="N36" s="221"/>
      <c r="O36" s="221"/>
    </row>
    <row r="37" spans="3:15">
      <c r="C37" s="188" t="s">
        <v>191</v>
      </c>
      <c r="D37" s="188" t="str">
        <f>Calculations!D38</f>
        <v>Implementation</v>
      </c>
      <c r="E37" s="188">
        <f>Calculations!K38</f>
        <v>0</v>
      </c>
      <c r="F37" s="188">
        <f>Calculations!F38</f>
        <v>7.35</v>
      </c>
      <c r="M37" s="221" t="s">
        <v>220</v>
      </c>
      <c r="N37" s="221"/>
      <c r="O37" s="221"/>
    </row>
    <row r="38" spans="3:15">
      <c r="C38" s="188" t="s">
        <v>192</v>
      </c>
      <c r="D38" s="188" t="str">
        <f>Calculations!D42</f>
        <v>Evaluation of monitoring data</v>
      </c>
      <c r="E38" s="188">
        <f>Calculations!K42</f>
        <v>0</v>
      </c>
      <c r="F38" s="188">
        <f>Calculations!F42</f>
        <v>5.25</v>
      </c>
      <c r="M38" s="221"/>
      <c r="N38" s="221"/>
      <c r="O38" s="221"/>
    </row>
    <row r="39" spans="3:15">
      <c r="C39" s="189" t="s">
        <v>193</v>
      </c>
      <c r="D39" s="189" t="str">
        <f>Calculations!D46</f>
        <v>Employee participation</v>
      </c>
      <c r="E39" s="189">
        <f>Calculations!K46</f>
        <v>0</v>
      </c>
      <c r="F39" s="189">
        <f>Calculations!F46</f>
        <v>3.5000000000000004</v>
      </c>
      <c r="M39" s="221"/>
      <c r="N39" s="221"/>
      <c r="O39" s="221"/>
    </row>
    <row r="40" spans="3:15">
      <c r="C40" s="189" t="s">
        <v>194</v>
      </c>
      <c r="D40" s="189" t="str">
        <f>Calculations!D48</f>
        <v>Employee engagement</v>
      </c>
      <c r="E40" s="189">
        <f>Calculations!K48</f>
        <v>0</v>
      </c>
      <c r="F40" s="189">
        <f>Calculations!F48</f>
        <v>3.5000000000000004</v>
      </c>
      <c r="M40" s="221" t="s">
        <v>221</v>
      </c>
      <c r="N40" s="222">
        <f>Calculations!K11*Calculations!O11+Calculations!K26*Calculations!O26+Calculations!K31*Calculations!O31+Calculations!K38*Calculations!O38+Calculations!K42*Calculations!O42+Calculations!K46*Calculations!O46+Calculations!K48*Calculations!O48+Calculations!K70*Calculations!O70+Calculations!K72*Calculations!O72+Calculations!K75*Calculations!O75</f>
        <v>0</v>
      </c>
      <c r="O40" s="221"/>
    </row>
    <row r="41" spans="3:15">
      <c r="C41" s="182" t="s">
        <v>195</v>
      </c>
      <c r="D41" s="182" t="str">
        <f>Calculations!D53</f>
        <v>Partner participation</v>
      </c>
      <c r="E41" s="182">
        <f>Calculations!K53</f>
        <v>0</v>
      </c>
      <c r="F41" s="182">
        <f>Calculations!F53</f>
        <v>2.8</v>
      </c>
      <c r="M41" s="221"/>
      <c r="N41" s="221"/>
      <c r="O41" s="221"/>
    </row>
    <row r="42" spans="3:15">
      <c r="C42" s="182" t="s">
        <v>196</v>
      </c>
      <c r="D42" s="182" t="str">
        <f>Calculations!D55</f>
        <v>Partner engagement</v>
      </c>
      <c r="E42" s="182">
        <f>Calculations!K55</f>
        <v>0</v>
      </c>
      <c r="F42" s="182">
        <f>Calculations!F55</f>
        <v>2.8</v>
      </c>
      <c r="M42" s="221"/>
      <c r="N42" s="221"/>
      <c r="O42" s="221"/>
    </row>
    <row r="43" spans="3:15">
      <c r="C43" s="182" t="s">
        <v>197</v>
      </c>
      <c r="D43" s="182" t="str">
        <f>Calculations!D59</f>
        <v>Technical advice</v>
      </c>
      <c r="E43" s="182">
        <f>Calculations!K59</f>
        <v>0</v>
      </c>
      <c r="F43" s="182">
        <f>Calculations!F59</f>
        <v>2.4</v>
      </c>
      <c r="M43" s="221" t="s">
        <v>222</v>
      </c>
      <c r="N43" s="221"/>
      <c r="O43" s="221"/>
    </row>
    <row r="44" spans="3:15">
      <c r="C44" s="184" t="s">
        <v>198</v>
      </c>
      <c r="D44" s="184" t="str">
        <f>Calculations!C63</f>
        <v>Exceeds regulatory requirements</v>
      </c>
      <c r="E44" s="185">
        <f>Scoring!K116</f>
        <v>0</v>
      </c>
      <c r="F44" s="185" t="s">
        <v>99</v>
      </c>
      <c r="M44" s="221"/>
      <c r="N44" s="221"/>
      <c r="O44" s="221"/>
    </row>
    <row r="45" spans="3:15">
      <c r="C45" s="186" t="s">
        <v>199</v>
      </c>
      <c r="D45" s="186" t="str">
        <f>Calculations!D66</f>
        <v>Connectivity</v>
      </c>
      <c r="E45" s="186">
        <f>Calculations!K66</f>
        <v>0</v>
      </c>
      <c r="F45" s="186">
        <f>Calculations!F66</f>
        <v>5</v>
      </c>
    </row>
    <row r="46" spans="3:15">
      <c r="C46" s="187" t="s">
        <v>200</v>
      </c>
      <c r="D46" s="187" t="str">
        <f>Calculations!D70</f>
        <v>Corporate level commitment</v>
      </c>
      <c r="E46" s="187">
        <f>Calculations!K70</f>
        <v>0</v>
      </c>
      <c r="F46" s="187">
        <f>Calculations!F70</f>
        <v>1.5</v>
      </c>
    </row>
    <row r="47" spans="3:15">
      <c r="C47" s="187" t="s">
        <v>201</v>
      </c>
      <c r="D47" s="187" t="str">
        <f>Calculations!D72</f>
        <v>Large-scale initiative alignment</v>
      </c>
      <c r="E47" s="187">
        <f>Calculations!K72</f>
        <v>0</v>
      </c>
      <c r="F47" s="187">
        <f>Calculations!F72</f>
        <v>3.9</v>
      </c>
    </row>
    <row r="48" spans="3:15">
      <c r="C48" s="187" t="s">
        <v>202</v>
      </c>
      <c r="D48" s="187" t="str">
        <f>Calculations!D75</f>
        <v>Existing certifications</v>
      </c>
      <c r="E48" s="187">
        <f>Calculations!K75</f>
        <v>0</v>
      </c>
      <c r="F48" s="187">
        <f>Calculations!F75</f>
        <v>0.89999999999999991</v>
      </c>
    </row>
    <row r="50" spans="3:12" ht="19.5" customHeight="1">
      <c r="C50" s="406" t="s">
        <v>249</v>
      </c>
      <c r="D50" s="407"/>
      <c r="E50" s="407"/>
      <c r="F50" s="407"/>
      <c r="G50" s="407"/>
      <c r="H50" s="407"/>
      <c r="I50" s="407"/>
      <c r="J50" s="407"/>
      <c r="K50" s="407"/>
      <c r="L50" s="408"/>
    </row>
    <row r="51" spans="3:12" ht="15" customHeight="1"/>
    <row r="52" spans="3:12">
      <c r="D52" s="190"/>
      <c r="E52" s="191"/>
      <c r="F52" s="191"/>
      <c r="G52" s="191"/>
      <c r="H52" s="191"/>
      <c r="I52" s="5"/>
      <c r="J52" s="5"/>
      <c r="K52" s="5"/>
    </row>
    <row r="53" spans="3:12">
      <c r="D53" s="5"/>
      <c r="E53" s="5"/>
      <c r="F53" s="5"/>
      <c r="G53" s="5"/>
      <c r="H53" s="5"/>
      <c r="I53" s="5"/>
      <c r="J53" s="5"/>
      <c r="K53" s="5"/>
    </row>
    <row r="54" spans="3:12">
      <c r="D54" s="5"/>
      <c r="E54" s="5"/>
      <c r="F54" s="5"/>
      <c r="G54" s="5"/>
      <c r="H54" s="5"/>
      <c r="I54" s="5"/>
      <c r="J54" s="5"/>
      <c r="K54" s="5"/>
    </row>
    <row r="122" spans="3:3">
      <c r="C122" t="s">
        <v>71</v>
      </c>
    </row>
    <row r="123" spans="3:3">
      <c r="C123" t="s">
        <v>72</v>
      </c>
    </row>
  </sheetData>
  <sheetProtection password="8BDB" sheet="1" objects="1" scenarios="1"/>
  <mergeCells count="19">
    <mergeCell ref="K8:K9"/>
    <mergeCell ref="L8:L9"/>
    <mergeCell ref="C9:D9"/>
    <mergeCell ref="E9:I9"/>
    <mergeCell ref="B22:B23"/>
    <mergeCell ref="C22:F23"/>
    <mergeCell ref="C10:D10"/>
    <mergeCell ref="E10:I10"/>
    <mergeCell ref="C11:D11"/>
    <mergeCell ref="C8:D8"/>
    <mergeCell ref="E8:I8"/>
    <mergeCell ref="C50:L50"/>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2:C123">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7"/>
  <sheetViews>
    <sheetView showGridLines="0" zoomScaleNormal="100" workbookViewId="0">
      <selection activeCell="A7" sqref="A7"/>
    </sheetView>
  </sheetViews>
  <sheetFormatPr defaultColWidth="9" defaultRowHeight="14.25"/>
  <cols>
    <col min="1" max="1" width="2.25" style="9" customWidth="1"/>
    <col min="2" max="2" width="8.625" style="9" customWidth="1"/>
    <col min="3" max="3" width="12.875" style="9" customWidth="1"/>
    <col min="4" max="4" width="27" style="107" customWidth="1"/>
    <col min="5" max="5" width="8.75" style="9" customWidth="1"/>
    <col min="6" max="6" width="9.875" style="9" customWidth="1"/>
    <col min="7" max="7" width="11.625" style="9" customWidth="1"/>
    <col min="8" max="8" width="12.625" style="9" customWidth="1"/>
    <col min="9" max="9" width="11" style="9" customWidth="1"/>
    <col min="10" max="10" width="8.75" style="9" customWidth="1"/>
    <col min="11" max="11" width="11.25" style="9" customWidth="1"/>
    <col min="12" max="12" width="1" style="9" customWidth="1"/>
    <col min="13" max="13" width="9.625" style="9" customWidth="1"/>
    <col min="14" max="14" width="10.75" style="9" bestFit="1" customWidth="1"/>
    <col min="15" max="15" width="9.375" style="9" bestFit="1" customWidth="1"/>
    <col min="16" max="16" width="10.875" style="9" customWidth="1"/>
    <col min="17" max="17" width="11.75" style="9" customWidth="1"/>
    <col min="18" max="18" width="10.75" style="9" bestFit="1" customWidth="1"/>
    <col min="19" max="16384" width="9" style="9"/>
  </cols>
  <sheetData>
    <row r="1" spans="1:18">
      <c r="D1"/>
      <c r="E1"/>
      <c r="F1"/>
      <c r="G1"/>
      <c r="H1"/>
      <c r="I1"/>
      <c r="J1"/>
      <c r="K1"/>
      <c r="L1"/>
    </row>
    <row r="2" spans="1:18" ht="15">
      <c r="C2" s="10"/>
      <c r="D2"/>
      <c r="E2"/>
      <c r="F2"/>
      <c r="G2"/>
      <c r="H2"/>
      <c r="I2"/>
      <c r="J2"/>
      <c r="K2"/>
      <c r="L2"/>
    </row>
    <row r="3" spans="1:18" ht="27.75">
      <c r="B3" s="11" t="s">
        <v>59</v>
      </c>
      <c r="C3" s="10"/>
      <c r="D3"/>
      <c r="E3"/>
      <c r="F3"/>
      <c r="G3"/>
      <c r="H3"/>
      <c r="I3"/>
      <c r="J3"/>
      <c r="K3"/>
      <c r="L3"/>
    </row>
    <row r="4" spans="1:18" ht="15">
      <c r="C4" s="10"/>
      <c r="D4"/>
      <c r="E4"/>
      <c r="F4"/>
      <c r="G4"/>
      <c r="H4"/>
      <c r="I4"/>
      <c r="J4"/>
      <c r="K4"/>
      <c r="L4"/>
    </row>
    <row r="5" spans="1:18" ht="15">
      <c r="C5" s="10"/>
      <c r="D5"/>
      <c r="E5"/>
      <c r="F5"/>
      <c r="G5"/>
      <c r="H5"/>
      <c r="I5"/>
      <c r="J5"/>
      <c r="K5"/>
      <c r="L5"/>
    </row>
    <row r="6" spans="1:18">
      <c r="C6"/>
      <c r="D6"/>
      <c r="E6"/>
      <c r="F6"/>
      <c r="G6"/>
      <c r="H6"/>
      <c r="I6"/>
      <c r="J6"/>
      <c r="K6"/>
      <c r="L6"/>
    </row>
    <row r="7" spans="1:18" ht="37.5" customHeight="1">
      <c r="B7" s="427" t="s">
        <v>59</v>
      </c>
      <c r="C7" s="427"/>
      <c r="D7" s="427"/>
      <c r="E7" s="427"/>
      <c r="F7" s="427"/>
      <c r="G7" s="427"/>
      <c r="H7" s="427"/>
      <c r="I7" s="427"/>
      <c r="J7" s="427"/>
      <c r="K7" s="427"/>
      <c r="L7"/>
      <c r="M7" s="428" t="s">
        <v>60</v>
      </c>
      <c r="N7" s="429"/>
      <c r="O7" s="429"/>
      <c r="P7" s="429"/>
      <c r="Q7" s="429"/>
      <c r="R7" s="430"/>
    </row>
    <row r="8" spans="1:18" ht="39.75" customHeight="1">
      <c r="B8" s="431" t="s">
        <v>250</v>
      </c>
      <c r="C8" s="432"/>
      <c r="D8" s="432"/>
      <c r="E8" s="432"/>
      <c r="F8" s="432"/>
      <c r="G8" s="432"/>
      <c r="H8" s="432"/>
      <c r="I8" s="432"/>
      <c r="J8" s="432"/>
      <c r="K8" s="433"/>
      <c r="L8"/>
      <c r="M8" s="434" t="s">
        <v>61</v>
      </c>
      <c r="N8" s="435"/>
      <c r="O8" s="434" t="s">
        <v>62</v>
      </c>
      <c r="P8" s="436"/>
      <c r="Q8" s="434" t="s">
        <v>63</v>
      </c>
      <c r="R8" s="436"/>
    </row>
    <row r="9" spans="1:18" s="21" customFormat="1" ht="28.5" customHeight="1">
      <c r="A9" s="12"/>
      <c r="B9" s="13" t="s">
        <v>209</v>
      </c>
      <c r="C9" s="14" t="s">
        <v>64</v>
      </c>
      <c r="D9" s="15" t="s">
        <v>15</v>
      </c>
      <c r="E9" s="14" t="s">
        <v>65</v>
      </c>
      <c r="F9" s="14" t="s">
        <v>210</v>
      </c>
      <c r="G9" s="14" t="s">
        <v>211</v>
      </c>
      <c r="H9" s="14" t="s">
        <v>45</v>
      </c>
      <c r="I9" s="14" t="s">
        <v>44</v>
      </c>
      <c r="J9" s="14" t="s">
        <v>46</v>
      </c>
      <c r="K9" s="16" t="s">
        <v>47</v>
      </c>
      <c r="L9" s="17"/>
      <c r="M9" s="18" t="s">
        <v>66</v>
      </c>
      <c r="N9" s="19" t="s">
        <v>212</v>
      </c>
      <c r="O9" s="18" t="s">
        <v>66</v>
      </c>
      <c r="P9" s="19" t="s">
        <v>213</v>
      </c>
      <c r="Q9" s="18" t="s">
        <v>66</v>
      </c>
      <c r="R9" s="20" t="s">
        <v>212</v>
      </c>
    </row>
    <row r="10" spans="1:18" ht="15">
      <c r="B10" s="22">
        <v>37.1</v>
      </c>
      <c r="C10" s="23" t="s">
        <v>0</v>
      </c>
      <c r="D10" s="24"/>
      <c r="E10" s="81">
        <v>0.2</v>
      </c>
      <c r="F10" s="25"/>
      <c r="G10" s="25"/>
      <c r="H10" s="25"/>
      <c r="I10" s="25"/>
      <c r="J10" s="25"/>
      <c r="K10" s="26"/>
      <c r="L10" s="27"/>
      <c r="M10" s="28"/>
      <c r="N10" s="25"/>
      <c r="O10" s="25"/>
      <c r="P10" s="25"/>
      <c r="Q10" s="25"/>
      <c r="R10" s="26"/>
    </row>
    <row r="11" spans="1:18" ht="15">
      <c r="B11" s="28"/>
      <c r="C11" s="25" t="s">
        <v>183</v>
      </c>
      <c r="D11" s="29" t="s">
        <v>67</v>
      </c>
      <c r="E11" s="25">
        <v>0.3</v>
      </c>
      <c r="F11" s="30">
        <f>E11*E10*100</f>
        <v>6</v>
      </c>
      <c r="G11" s="31">
        <f>Scoring!K8</f>
        <v>0</v>
      </c>
      <c r="H11" s="30">
        <v>0</v>
      </c>
      <c r="I11" s="30">
        <v>0</v>
      </c>
      <c r="J11" s="30">
        <f>F11*H11</f>
        <v>0</v>
      </c>
      <c r="K11" s="32">
        <f>(MIN(100%,G11/I12))*F11</f>
        <v>0</v>
      </c>
      <c r="L11" s="27"/>
      <c r="M11" s="33">
        <v>0.8</v>
      </c>
      <c r="N11" s="34">
        <f>M11*F11</f>
        <v>4.8000000000000007</v>
      </c>
      <c r="O11" s="33">
        <v>0.2</v>
      </c>
      <c r="P11" s="34">
        <f>O11*F11</f>
        <v>1.2000000000000002</v>
      </c>
      <c r="Q11" s="35"/>
      <c r="R11" s="34"/>
    </row>
    <row r="12" spans="1:18">
      <c r="B12" s="28"/>
      <c r="C12" s="25"/>
      <c r="D12" s="29"/>
      <c r="E12" s="25"/>
      <c r="F12" s="30"/>
      <c r="G12" s="30"/>
      <c r="H12" s="30">
        <v>1</v>
      </c>
      <c r="I12" s="30">
        <v>5</v>
      </c>
      <c r="J12" s="30">
        <f>F11*H12</f>
        <v>6</v>
      </c>
      <c r="K12" s="32"/>
      <c r="L12" s="27"/>
      <c r="M12" s="33"/>
      <c r="N12" s="34"/>
      <c r="O12" s="33"/>
      <c r="P12" s="34"/>
      <c r="Q12" s="35"/>
      <c r="R12" s="34"/>
    </row>
    <row r="13" spans="1:18" ht="15">
      <c r="B13" s="28"/>
      <c r="C13" s="25" t="s">
        <v>184</v>
      </c>
      <c r="D13" s="29" t="s">
        <v>68</v>
      </c>
      <c r="E13" s="25">
        <v>0.7</v>
      </c>
      <c r="F13" s="30">
        <f>E13*E10*100</f>
        <v>13.999999999999998</v>
      </c>
      <c r="G13" s="31">
        <f>Scoring!K14</f>
        <v>0</v>
      </c>
      <c r="H13" s="30">
        <v>0</v>
      </c>
      <c r="I13" s="30">
        <v>0</v>
      </c>
      <c r="J13" s="30">
        <f>F13*H13</f>
        <v>0</v>
      </c>
      <c r="K13" s="32">
        <f>VLOOKUP(G13,I13:J14, 2)</f>
        <v>0</v>
      </c>
      <c r="L13" s="27"/>
      <c r="M13" s="33">
        <v>1</v>
      </c>
      <c r="N13" s="34">
        <f>M13*F13</f>
        <v>13.999999999999998</v>
      </c>
      <c r="O13" s="33"/>
      <c r="P13" s="34"/>
      <c r="Q13" s="35"/>
      <c r="R13" s="34"/>
    </row>
    <row r="14" spans="1:18">
      <c r="B14" s="28"/>
      <c r="C14" s="25"/>
      <c r="D14" s="29"/>
      <c r="E14" s="25"/>
      <c r="F14" s="30"/>
      <c r="G14" s="30"/>
      <c r="H14" s="30">
        <v>1</v>
      </c>
      <c r="I14" s="30">
        <v>1</v>
      </c>
      <c r="J14" s="30">
        <f>F13*H14</f>
        <v>13.999999999999998</v>
      </c>
      <c r="K14" s="12"/>
      <c r="L14" s="27"/>
      <c r="M14" s="33"/>
      <c r="N14" s="34"/>
      <c r="O14" s="33"/>
      <c r="P14" s="34"/>
      <c r="Q14" s="35"/>
      <c r="R14" s="34"/>
    </row>
    <row r="15" spans="1:18" ht="15">
      <c r="B15" s="36" t="s">
        <v>185</v>
      </c>
      <c r="C15" s="37" t="s">
        <v>57</v>
      </c>
      <c r="D15" s="38"/>
      <c r="E15" s="37"/>
      <c r="F15" s="39"/>
      <c r="G15" s="40"/>
      <c r="H15" s="39"/>
      <c r="I15" s="39"/>
      <c r="J15" s="39"/>
      <c r="K15" s="41"/>
      <c r="L15" s="27"/>
      <c r="M15" s="42"/>
      <c r="N15" s="39"/>
      <c r="O15" s="39"/>
      <c r="P15" s="39"/>
      <c r="Q15" s="41"/>
      <c r="R15" s="43"/>
    </row>
    <row r="16" spans="1:18" ht="15">
      <c r="B16" s="44"/>
      <c r="C16" s="39" t="s">
        <v>185</v>
      </c>
      <c r="D16" s="45"/>
      <c r="E16" s="39"/>
      <c r="F16" s="46"/>
      <c r="G16" s="31">
        <f>Scoring!K18</f>
        <v>0</v>
      </c>
      <c r="H16" s="46"/>
      <c r="I16" s="46"/>
      <c r="J16" s="46"/>
      <c r="K16" s="32">
        <f>G16</f>
        <v>0</v>
      </c>
      <c r="L16" s="27"/>
      <c r="M16" s="33"/>
      <c r="N16" s="34"/>
      <c r="O16" s="33"/>
      <c r="P16" s="34"/>
      <c r="Q16" s="35"/>
      <c r="R16" s="34"/>
    </row>
    <row r="17" spans="1:18" ht="14.25" customHeight="1">
      <c r="A17" s="54"/>
      <c r="B17" s="55">
        <v>37.200000000000003</v>
      </c>
      <c r="C17" s="56" t="s">
        <v>111</v>
      </c>
      <c r="D17" s="57"/>
      <c r="E17" s="58">
        <v>0.33</v>
      </c>
      <c r="F17" s="59"/>
      <c r="G17" s="59"/>
      <c r="H17" s="59"/>
      <c r="I17" s="59"/>
      <c r="J17" s="59"/>
      <c r="K17" s="60"/>
      <c r="L17" s="27"/>
      <c r="M17" s="61"/>
      <c r="N17" s="59"/>
      <c r="O17" s="59"/>
      <c r="P17" s="59"/>
      <c r="Q17" s="59"/>
      <c r="R17" s="60"/>
    </row>
    <row r="18" spans="1:18" ht="15">
      <c r="A18" s="54"/>
      <c r="B18" s="62"/>
      <c r="C18" s="59" t="s">
        <v>186</v>
      </c>
      <c r="D18" s="63" t="s">
        <v>127</v>
      </c>
      <c r="E18" s="59">
        <v>0.35</v>
      </c>
      <c r="F18" s="46">
        <f>E18*E17*100</f>
        <v>11.549999999999999</v>
      </c>
      <c r="G18" s="31">
        <f>Scoring!K23</f>
        <v>0</v>
      </c>
      <c r="H18" s="46">
        <v>0</v>
      </c>
      <c r="I18" s="46">
        <v>0</v>
      </c>
      <c r="J18" s="46">
        <f>F18*H18</f>
        <v>0</v>
      </c>
      <c r="K18" s="32">
        <f>VLOOKUP(G18, I18:J22, 2)</f>
        <v>0</v>
      </c>
      <c r="L18" s="27"/>
      <c r="M18" s="33">
        <v>1</v>
      </c>
      <c r="N18" s="34">
        <f>M18*F18</f>
        <v>11.549999999999999</v>
      </c>
      <c r="O18" s="33"/>
      <c r="P18" s="34"/>
      <c r="Q18" s="35"/>
      <c r="R18" s="34"/>
    </row>
    <row r="19" spans="1:18">
      <c r="A19" s="54"/>
      <c r="B19" s="62"/>
      <c r="C19" s="59"/>
      <c r="D19" s="63"/>
      <c r="E19" s="59"/>
      <c r="F19" s="46"/>
      <c r="G19" s="46"/>
      <c r="H19" s="46">
        <v>0.3</v>
      </c>
      <c r="I19" s="46">
        <v>1</v>
      </c>
      <c r="J19" s="46">
        <f>F18*H19</f>
        <v>3.4649999999999994</v>
      </c>
      <c r="K19" s="12"/>
      <c r="L19" s="27"/>
      <c r="M19" s="33"/>
      <c r="N19" s="34"/>
      <c r="O19" s="33"/>
      <c r="P19" s="34"/>
      <c r="Q19" s="35"/>
      <c r="R19" s="34"/>
    </row>
    <row r="20" spans="1:18">
      <c r="B20" s="62"/>
      <c r="C20" s="59"/>
      <c r="D20" s="63"/>
      <c r="E20" s="59"/>
      <c r="F20" s="46"/>
      <c r="G20" s="46"/>
      <c r="H20" s="46">
        <v>0.6</v>
      </c>
      <c r="I20" s="46">
        <v>2</v>
      </c>
      <c r="J20" s="46">
        <f>F18*H20</f>
        <v>6.9299999999999988</v>
      </c>
      <c r="K20" s="12"/>
      <c r="L20" s="27"/>
      <c r="M20" s="33"/>
      <c r="N20" s="34"/>
      <c r="O20" s="33"/>
      <c r="P20" s="34"/>
      <c r="Q20" s="35"/>
      <c r="R20" s="34"/>
    </row>
    <row r="21" spans="1:18">
      <c r="B21" s="62"/>
      <c r="C21" s="59"/>
      <c r="D21" s="63"/>
      <c r="E21" s="59"/>
      <c r="F21" s="46"/>
      <c r="G21" s="46"/>
      <c r="H21" s="46">
        <v>0.8</v>
      </c>
      <c r="I21" s="46">
        <v>3</v>
      </c>
      <c r="J21" s="46">
        <f>F18*H21</f>
        <v>9.24</v>
      </c>
      <c r="K21" s="12"/>
      <c r="L21" s="27"/>
      <c r="M21" s="33"/>
      <c r="N21" s="34"/>
      <c r="O21" s="33"/>
      <c r="P21" s="34"/>
      <c r="Q21" s="35"/>
      <c r="R21" s="34"/>
    </row>
    <row r="22" spans="1:18">
      <c r="B22" s="62"/>
      <c r="C22" s="59"/>
      <c r="D22" s="63"/>
      <c r="E22" s="59"/>
      <c r="F22" s="46"/>
      <c r="G22" s="46"/>
      <c r="H22" s="46">
        <v>1</v>
      </c>
      <c r="I22" s="46">
        <v>4</v>
      </c>
      <c r="J22" s="46">
        <f>F18*H22</f>
        <v>11.549999999999999</v>
      </c>
      <c r="K22" s="12"/>
      <c r="L22" s="27"/>
      <c r="M22" s="33"/>
      <c r="N22" s="34"/>
      <c r="O22" s="33"/>
      <c r="P22" s="34"/>
      <c r="Q22" s="35"/>
      <c r="R22" s="34"/>
    </row>
    <row r="23" spans="1:18" ht="15">
      <c r="A23" s="54"/>
      <c r="B23" s="62"/>
      <c r="C23" s="59" t="s">
        <v>187</v>
      </c>
      <c r="D23" s="63" t="s">
        <v>128</v>
      </c>
      <c r="E23" s="59">
        <v>0.1</v>
      </c>
      <c r="F23" s="46">
        <f>E23*E17*100</f>
        <v>3.3000000000000003</v>
      </c>
      <c r="G23" s="31">
        <f>Scoring!K32</f>
        <v>0</v>
      </c>
      <c r="H23" s="46">
        <v>0</v>
      </c>
      <c r="I23" s="46">
        <v>0</v>
      </c>
      <c r="J23" s="46">
        <f>F23*H23</f>
        <v>0</v>
      </c>
      <c r="K23" s="32">
        <f>VLOOKUP(G23, I23:J25, 2)</f>
        <v>0</v>
      </c>
      <c r="L23" s="27"/>
      <c r="M23" s="33">
        <v>1</v>
      </c>
      <c r="N23" s="34">
        <f>M23*F23</f>
        <v>3.3000000000000003</v>
      </c>
      <c r="O23" s="33"/>
      <c r="P23" s="34"/>
      <c r="Q23" s="35"/>
      <c r="R23" s="34"/>
    </row>
    <row r="24" spans="1:18">
      <c r="B24" s="62"/>
      <c r="C24" s="59"/>
      <c r="D24" s="63"/>
      <c r="E24" s="59"/>
      <c r="F24" s="46"/>
      <c r="G24" s="46"/>
      <c r="H24" s="46">
        <v>0.7</v>
      </c>
      <c r="I24" s="46">
        <v>1</v>
      </c>
      <c r="J24" s="46">
        <f>F23*H24</f>
        <v>2.31</v>
      </c>
      <c r="K24" s="12"/>
      <c r="L24" s="27"/>
      <c r="M24" s="33"/>
      <c r="N24" s="34"/>
      <c r="O24" s="33"/>
      <c r="P24" s="34"/>
      <c r="Q24" s="35"/>
      <c r="R24" s="34"/>
    </row>
    <row r="25" spans="1:18">
      <c r="B25" s="62"/>
      <c r="C25" s="59"/>
      <c r="D25" s="63"/>
      <c r="E25" s="59"/>
      <c r="F25" s="46"/>
      <c r="G25" s="46"/>
      <c r="H25" s="46">
        <v>1</v>
      </c>
      <c r="I25" s="46">
        <v>2</v>
      </c>
      <c r="J25" s="46">
        <f>F23*H25</f>
        <v>3.3000000000000003</v>
      </c>
      <c r="K25" s="12"/>
      <c r="L25" s="27"/>
      <c r="M25" s="33"/>
      <c r="N25" s="34"/>
      <c r="O25" s="33"/>
      <c r="P25" s="34"/>
      <c r="Q25" s="35"/>
      <c r="R25" s="34"/>
    </row>
    <row r="26" spans="1:18" ht="15">
      <c r="A26" s="54"/>
      <c r="B26" s="62"/>
      <c r="C26" s="59" t="s">
        <v>188</v>
      </c>
      <c r="D26" s="63" t="s">
        <v>129</v>
      </c>
      <c r="E26" s="59">
        <v>0.55000000000000004</v>
      </c>
      <c r="F26" s="46">
        <f>E26*E17*100</f>
        <v>18.150000000000002</v>
      </c>
      <c r="G26" s="31">
        <f>Scoring!K40</f>
        <v>0</v>
      </c>
      <c r="H26" s="46">
        <v>0</v>
      </c>
      <c r="I26" s="46">
        <v>0</v>
      </c>
      <c r="J26" s="46">
        <f>F26*H26</f>
        <v>0</v>
      </c>
      <c r="K26" s="210">
        <f>VLOOKUP(G26, I26:J29, 2)</f>
        <v>0</v>
      </c>
      <c r="L26" s="27"/>
      <c r="M26" s="33">
        <v>0.8</v>
      </c>
      <c r="N26" s="34">
        <f>M26*F26</f>
        <v>14.520000000000003</v>
      </c>
      <c r="O26" s="33">
        <v>0.2</v>
      </c>
      <c r="P26" s="34">
        <f>O26*F26</f>
        <v>3.6300000000000008</v>
      </c>
      <c r="Q26" s="35"/>
      <c r="R26" s="34"/>
    </row>
    <row r="27" spans="1:18">
      <c r="A27" s="54"/>
      <c r="B27" s="62"/>
      <c r="C27" s="59"/>
      <c r="D27" s="63"/>
      <c r="E27" s="59"/>
      <c r="F27" s="46"/>
      <c r="G27" s="46"/>
      <c r="H27" s="46">
        <v>0.2</v>
      </c>
      <c r="I27" s="46">
        <v>1</v>
      </c>
      <c r="J27" s="46">
        <f>F26*H27</f>
        <v>3.6300000000000008</v>
      </c>
      <c r="K27" s="12"/>
      <c r="L27" s="27"/>
      <c r="M27" s="33"/>
      <c r="N27" s="34"/>
      <c r="O27" s="33"/>
      <c r="P27" s="34"/>
      <c r="Q27" s="35"/>
      <c r="R27" s="34"/>
    </row>
    <row r="28" spans="1:18">
      <c r="B28" s="62"/>
      <c r="C28" s="59"/>
      <c r="D28" s="63"/>
      <c r="E28" s="59"/>
      <c r="F28" s="46"/>
      <c r="G28" s="46"/>
      <c r="H28" s="46">
        <v>0.9</v>
      </c>
      <c r="I28" s="46">
        <v>2</v>
      </c>
      <c r="J28" s="46">
        <f>F26*H28</f>
        <v>16.335000000000001</v>
      </c>
      <c r="K28" s="12"/>
      <c r="L28" s="27"/>
      <c r="M28" s="33"/>
      <c r="N28" s="34"/>
      <c r="O28" s="33"/>
      <c r="P28" s="34"/>
      <c r="Q28" s="35"/>
      <c r="R28" s="34"/>
    </row>
    <row r="29" spans="1:18">
      <c r="B29" s="62"/>
      <c r="C29" s="59"/>
      <c r="D29" s="63"/>
      <c r="E29" s="59"/>
      <c r="F29" s="46"/>
      <c r="G29" s="46"/>
      <c r="H29" s="46">
        <v>1</v>
      </c>
      <c r="I29" s="46">
        <v>3</v>
      </c>
      <c r="J29" s="46">
        <f>F26*H29</f>
        <v>18.150000000000002</v>
      </c>
      <c r="K29" s="12"/>
      <c r="L29" s="27"/>
      <c r="M29" s="33"/>
      <c r="N29" s="34"/>
      <c r="O29" s="33"/>
      <c r="P29" s="34"/>
      <c r="Q29" s="35"/>
      <c r="R29" s="34"/>
    </row>
    <row r="30" spans="1:18" ht="15">
      <c r="B30" s="64">
        <v>37.299999999999997</v>
      </c>
      <c r="C30" s="65" t="s">
        <v>1</v>
      </c>
      <c r="D30" s="66"/>
      <c r="E30" s="67">
        <v>0.21</v>
      </c>
      <c r="F30" s="68"/>
      <c r="G30" s="68"/>
      <c r="H30" s="68"/>
      <c r="I30" s="68"/>
      <c r="J30" s="68"/>
      <c r="K30" s="69"/>
      <c r="L30" s="27"/>
      <c r="M30" s="70"/>
      <c r="N30" s="68"/>
      <c r="O30" s="68"/>
      <c r="P30" s="68"/>
      <c r="Q30" s="68"/>
      <c r="R30" s="69"/>
    </row>
    <row r="31" spans="1:18" ht="15">
      <c r="B31" s="71"/>
      <c r="C31" s="68" t="s">
        <v>189</v>
      </c>
      <c r="D31" s="72" t="s">
        <v>130</v>
      </c>
      <c r="E31" s="68">
        <v>0.15</v>
      </c>
      <c r="F31" s="46">
        <f>E31*E30*100</f>
        <v>3.15</v>
      </c>
      <c r="G31" s="31">
        <f>Scoring!K49</f>
        <v>0</v>
      </c>
      <c r="H31" s="46">
        <v>0</v>
      </c>
      <c r="I31" s="46">
        <v>0</v>
      </c>
      <c r="J31" s="46">
        <f>F31*H31</f>
        <v>0</v>
      </c>
      <c r="K31" s="32">
        <f>VLOOKUP(G31, I31:J34, 2)</f>
        <v>0</v>
      </c>
      <c r="L31" s="27"/>
      <c r="M31" s="33"/>
      <c r="N31" s="34"/>
      <c r="O31" s="33">
        <v>0.4</v>
      </c>
      <c r="P31" s="34">
        <f>O31*F31</f>
        <v>1.26</v>
      </c>
      <c r="Q31" s="35">
        <v>0.6</v>
      </c>
      <c r="R31" s="34">
        <f>Q31*F31</f>
        <v>1.89</v>
      </c>
    </row>
    <row r="32" spans="1:18">
      <c r="B32" s="71"/>
      <c r="C32" s="68"/>
      <c r="D32" s="72"/>
      <c r="E32" s="68"/>
      <c r="F32" s="46"/>
      <c r="G32" s="46"/>
      <c r="H32" s="46">
        <v>0.5</v>
      </c>
      <c r="I32" s="46">
        <v>1</v>
      </c>
      <c r="J32" s="46">
        <f>F31*H32</f>
        <v>1.575</v>
      </c>
      <c r="K32" s="32"/>
      <c r="L32" s="27"/>
      <c r="M32" s="33"/>
      <c r="N32" s="34"/>
      <c r="O32" s="33"/>
      <c r="P32" s="34"/>
      <c r="Q32" s="35"/>
      <c r="R32" s="34"/>
    </row>
    <row r="33" spans="2:18">
      <c r="B33" s="71"/>
      <c r="C33" s="68"/>
      <c r="D33" s="72"/>
      <c r="E33" s="68"/>
      <c r="F33" s="46"/>
      <c r="G33" s="46"/>
      <c r="H33" s="46">
        <v>0.75</v>
      </c>
      <c r="I33" s="46">
        <v>2</v>
      </c>
      <c r="J33" s="46">
        <f>F31*H33</f>
        <v>2.3624999999999998</v>
      </c>
      <c r="K33" s="32"/>
      <c r="L33" s="27"/>
      <c r="M33" s="33"/>
      <c r="N33" s="34"/>
      <c r="O33" s="33"/>
      <c r="P33" s="34"/>
      <c r="Q33" s="35"/>
      <c r="R33" s="34"/>
    </row>
    <row r="34" spans="2:18">
      <c r="B34" s="71"/>
      <c r="C34" s="68"/>
      <c r="D34" s="72"/>
      <c r="E34" s="68"/>
      <c r="F34" s="46"/>
      <c r="G34" s="46"/>
      <c r="H34" s="46">
        <v>1</v>
      </c>
      <c r="I34" s="46">
        <v>3</v>
      </c>
      <c r="J34" s="46">
        <f>F31*H34</f>
        <v>3.15</v>
      </c>
      <c r="K34" s="32"/>
      <c r="M34" s="33"/>
      <c r="N34" s="34"/>
      <c r="O34" s="33"/>
      <c r="P34" s="34"/>
      <c r="Q34" s="35"/>
      <c r="R34" s="34"/>
    </row>
    <row r="35" spans="2:18" ht="15">
      <c r="B35" s="71"/>
      <c r="C35" s="68" t="s">
        <v>190</v>
      </c>
      <c r="D35" s="72" t="s">
        <v>131</v>
      </c>
      <c r="E35" s="68">
        <v>0.25</v>
      </c>
      <c r="F35" s="46">
        <f>E35*E30*100</f>
        <v>5.25</v>
      </c>
      <c r="G35" s="31">
        <f>Scoring!K56</f>
        <v>0</v>
      </c>
      <c r="H35" s="46">
        <v>0</v>
      </c>
      <c r="I35" s="46">
        <v>0</v>
      </c>
      <c r="J35" s="46">
        <f>F35*H35</f>
        <v>0</v>
      </c>
      <c r="K35" s="32">
        <f>VLOOKUP(G35,I35:J37, 2)</f>
        <v>0</v>
      </c>
      <c r="M35" s="33">
        <v>0.5</v>
      </c>
      <c r="N35" s="34">
        <f>M35*F35</f>
        <v>2.625</v>
      </c>
      <c r="O35" s="33"/>
      <c r="P35" s="34"/>
      <c r="Q35" s="35">
        <v>0.5</v>
      </c>
      <c r="R35" s="34">
        <f>Q35*F35</f>
        <v>2.625</v>
      </c>
    </row>
    <row r="36" spans="2:18">
      <c r="B36" s="71"/>
      <c r="C36" s="68"/>
      <c r="D36" s="72"/>
      <c r="E36" s="68"/>
      <c r="F36" s="46"/>
      <c r="G36" s="46"/>
      <c r="H36" s="53">
        <v>0.6</v>
      </c>
      <c r="I36" s="46">
        <v>1</v>
      </c>
      <c r="J36" s="46">
        <f>F35*H36</f>
        <v>3.15</v>
      </c>
      <c r="K36" s="32"/>
      <c r="M36" s="33"/>
      <c r="N36" s="34"/>
      <c r="O36" s="33"/>
      <c r="P36" s="34"/>
      <c r="Q36" s="35"/>
      <c r="R36" s="34"/>
    </row>
    <row r="37" spans="2:18">
      <c r="B37" s="71"/>
      <c r="C37" s="68"/>
      <c r="D37" s="72"/>
      <c r="E37" s="68"/>
      <c r="F37" s="46"/>
      <c r="G37" s="46"/>
      <c r="H37" s="46">
        <v>1</v>
      </c>
      <c r="I37" s="46">
        <v>2</v>
      </c>
      <c r="J37" s="46">
        <f>F35*H37</f>
        <v>5.25</v>
      </c>
      <c r="K37" s="32"/>
      <c r="M37" s="33"/>
      <c r="N37" s="34"/>
      <c r="O37" s="33"/>
      <c r="P37" s="34"/>
      <c r="Q37" s="35"/>
      <c r="R37" s="34"/>
    </row>
    <row r="38" spans="2:18" ht="15">
      <c r="B38" s="71"/>
      <c r="C38" s="68" t="s">
        <v>191</v>
      </c>
      <c r="D38" s="72" t="s">
        <v>7</v>
      </c>
      <c r="E38" s="68">
        <v>0.35</v>
      </c>
      <c r="F38" s="46">
        <f>E38*E30*100</f>
        <v>7.35</v>
      </c>
      <c r="G38" s="31">
        <f>Scoring!K63</f>
        <v>0</v>
      </c>
      <c r="H38" s="46">
        <v>0</v>
      </c>
      <c r="I38" s="46">
        <v>0</v>
      </c>
      <c r="J38" s="46">
        <f>F38*H38</f>
        <v>0</v>
      </c>
      <c r="K38" s="32">
        <f>VLOOKUP(G38,I38:J41, 2)</f>
        <v>0</v>
      </c>
      <c r="M38" s="33">
        <v>0.7</v>
      </c>
      <c r="N38" s="34">
        <f>M38*F38</f>
        <v>5.1449999999999996</v>
      </c>
      <c r="O38" s="33">
        <v>0.3</v>
      </c>
      <c r="P38" s="34">
        <f>O38*F38</f>
        <v>2.2049999999999996</v>
      </c>
      <c r="Q38" s="35"/>
      <c r="R38" s="34"/>
    </row>
    <row r="39" spans="2:18">
      <c r="B39" s="71"/>
      <c r="C39" s="68"/>
      <c r="D39" s="72"/>
      <c r="E39" s="68"/>
      <c r="F39" s="46"/>
      <c r="G39" s="46"/>
      <c r="H39" s="53">
        <v>0.3</v>
      </c>
      <c r="I39" s="46">
        <v>1</v>
      </c>
      <c r="J39" s="46">
        <f>F38*H39</f>
        <v>2.2049999999999996</v>
      </c>
      <c r="K39" s="32"/>
      <c r="M39" s="33"/>
      <c r="N39" s="34"/>
      <c r="O39" s="33"/>
      <c r="P39" s="34"/>
      <c r="Q39" s="35"/>
      <c r="R39" s="34"/>
    </row>
    <row r="40" spans="2:18">
      <c r="B40" s="71"/>
      <c r="C40" s="68"/>
      <c r="D40" s="72"/>
      <c r="E40" s="68"/>
      <c r="F40" s="46"/>
      <c r="G40" s="46"/>
      <c r="H40" s="53">
        <v>0.8</v>
      </c>
      <c r="I40" s="46">
        <v>2</v>
      </c>
      <c r="J40" s="46">
        <f>F38*H40</f>
        <v>5.88</v>
      </c>
      <c r="K40" s="32"/>
      <c r="M40" s="33"/>
      <c r="N40" s="34"/>
      <c r="O40" s="33"/>
      <c r="P40" s="34"/>
      <c r="Q40" s="35"/>
      <c r="R40" s="34"/>
    </row>
    <row r="41" spans="2:18">
      <c r="B41" s="71"/>
      <c r="C41" s="68"/>
      <c r="D41" s="72"/>
      <c r="E41" s="68"/>
      <c r="F41" s="46"/>
      <c r="G41" s="46"/>
      <c r="H41" s="46">
        <v>1</v>
      </c>
      <c r="I41" s="46">
        <v>3</v>
      </c>
      <c r="J41" s="46">
        <f>F38*H41</f>
        <v>7.35</v>
      </c>
      <c r="K41" s="32"/>
      <c r="M41" s="33"/>
      <c r="N41" s="34"/>
      <c r="O41" s="33"/>
      <c r="P41" s="34"/>
      <c r="Q41" s="35"/>
      <c r="R41" s="34"/>
    </row>
    <row r="42" spans="2:18" ht="15">
      <c r="B42" s="71"/>
      <c r="C42" s="68" t="s">
        <v>192</v>
      </c>
      <c r="D42" s="72" t="s">
        <v>8</v>
      </c>
      <c r="E42" s="68">
        <v>0.25</v>
      </c>
      <c r="F42" s="46">
        <f>E42*E30*100</f>
        <v>5.25</v>
      </c>
      <c r="G42" s="31">
        <f>Scoring!K74</f>
        <v>0</v>
      </c>
      <c r="H42" s="46">
        <v>0</v>
      </c>
      <c r="I42" s="46">
        <v>0</v>
      </c>
      <c r="J42" s="46">
        <f>F42*H42</f>
        <v>0</v>
      </c>
      <c r="K42" s="32">
        <f>VLOOKUP(G42,I42:J44, 2)</f>
        <v>0</v>
      </c>
      <c r="M42" s="33">
        <v>0.8</v>
      </c>
      <c r="N42" s="34">
        <f>M42*F42</f>
        <v>4.2</v>
      </c>
      <c r="O42" s="33">
        <v>0.2</v>
      </c>
      <c r="P42" s="34">
        <f>O42*F42</f>
        <v>1.05</v>
      </c>
      <c r="Q42" s="35"/>
      <c r="R42" s="34"/>
    </row>
    <row r="43" spans="2:18">
      <c r="B43" s="71"/>
      <c r="C43" s="68"/>
      <c r="D43" s="72"/>
      <c r="E43" s="68"/>
      <c r="F43" s="46"/>
      <c r="G43" s="46"/>
      <c r="H43" s="46">
        <v>0.5</v>
      </c>
      <c r="I43" s="46">
        <v>1</v>
      </c>
      <c r="J43" s="46">
        <f>F42*H43</f>
        <v>2.625</v>
      </c>
      <c r="K43" s="32"/>
      <c r="M43" s="33"/>
      <c r="N43" s="34"/>
      <c r="O43" s="33"/>
      <c r="P43" s="34"/>
      <c r="Q43" s="35"/>
      <c r="R43" s="34"/>
    </row>
    <row r="44" spans="2:18">
      <c r="B44" s="71"/>
      <c r="C44" s="68"/>
      <c r="D44" s="72"/>
      <c r="E44" s="68"/>
      <c r="F44" s="46"/>
      <c r="G44" s="46"/>
      <c r="H44" s="46">
        <v>1</v>
      </c>
      <c r="I44" s="46">
        <v>2</v>
      </c>
      <c r="J44" s="46">
        <f>F42*H44</f>
        <v>5.25</v>
      </c>
      <c r="K44" s="12"/>
      <c r="M44" s="33"/>
      <c r="N44" s="34"/>
      <c r="O44" s="33"/>
      <c r="P44" s="34"/>
      <c r="Q44" s="35"/>
      <c r="R44" s="34"/>
    </row>
    <row r="45" spans="2:18" ht="15">
      <c r="B45" s="73">
        <v>37.4</v>
      </c>
      <c r="C45" s="74" t="s">
        <v>3</v>
      </c>
      <c r="D45" s="75"/>
      <c r="E45" s="74">
        <v>7.0000000000000007E-2</v>
      </c>
      <c r="F45" s="76"/>
      <c r="G45" s="77"/>
      <c r="H45" s="77"/>
      <c r="I45" s="77"/>
      <c r="J45" s="77"/>
      <c r="K45" s="78"/>
      <c r="M45" s="79"/>
      <c r="N45" s="77"/>
      <c r="O45" s="77"/>
      <c r="P45" s="77"/>
      <c r="Q45" s="77"/>
      <c r="R45" s="78"/>
    </row>
    <row r="46" spans="2:18" ht="15">
      <c r="B46" s="73"/>
      <c r="C46" s="77" t="s">
        <v>193</v>
      </c>
      <c r="D46" s="80" t="s">
        <v>3</v>
      </c>
      <c r="E46" s="77">
        <v>0.5</v>
      </c>
      <c r="F46" s="46">
        <f>E46*E45*100</f>
        <v>3.5000000000000004</v>
      </c>
      <c r="G46" s="31">
        <f>Scoring!K81</f>
        <v>0</v>
      </c>
      <c r="H46" s="53">
        <v>0</v>
      </c>
      <c r="I46" s="53">
        <v>0</v>
      </c>
      <c r="J46" s="46">
        <f>F46*H46</f>
        <v>0</v>
      </c>
      <c r="K46" s="32">
        <f>(MIN(100%,G46/I47))*F46</f>
        <v>0</v>
      </c>
      <c r="M46" s="33">
        <v>0.1</v>
      </c>
      <c r="N46" s="34">
        <f>M46*F46</f>
        <v>0.35000000000000009</v>
      </c>
      <c r="O46" s="33">
        <v>0.8</v>
      </c>
      <c r="P46" s="34">
        <f>O46*F46</f>
        <v>2.8000000000000007</v>
      </c>
      <c r="Q46" s="35">
        <v>0.1</v>
      </c>
      <c r="R46" s="34">
        <f>Q46*F46</f>
        <v>0.35000000000000009</v>
      </c>
    </row>
    <row r="47" spans="2:18" ht="15">
      <c r="B47" s="73"/>
      <c r="C47" s="77"/>
      <c r="D47" s="80"/>
      <c r="E47" s="77"/>
      <c r="F47" s="46"/>
      <c r="G47" s="46"/>
      <c r="H47" s="53">
        <v>1</v>
      </c>
      <c r="I47" s="53">
        <v>100</v>
      </c>
      <c r="J47" s="46">
        <f>F46*H47</f>
        <v>3.5000000000000004</v>
      </c>
      <c r="K47" s="32"/>
      <c r="M47" s="33"/>
      <c r="N47" s="34"/>
      <c r="O47" s="33"/>
      <c r="P47" s="34"/>
      <c r="Q47" s="35"/>
      <c r="R47" s="34"/>
    </row>
    <row r="48" spans="2:18" ht="15">
      <c r="B48" s="73"/>
      <c r="C48" s="77" t="s">
        <v>194</v>
      </c>
      <c r="D48" s="80" t="s">
        <v>9</v>
      </c>
      <c r="E48" s="77">
        <v>0.5</v>
      </c>
      <c r="F48" s="46">
        <f>E48*E45*100</f>
        <v>3.5000000000000004</v>
      </c>
      <c r="G48" s="31">
        <f>Scoring!K87</f>
        <v>0</v>
      </c>
      <c r="H48" s="46">
        <v>0</v>
      </c>
      <c r="I48" s="46">
        <v>0</v>
      </c>
      <c r="J48" s="46">
        <f>F48*H48</f>
        <v>0</v>
      </c>
      <c r="K48" s="32">
        <f>VLOOKUP(G48, I48:J51, 2)</f>
        <v>0</v>
      </c>
      <c r="M48" s="33"/>
      <c r="N48" s="34"/>
      <c r="O48" s="33">
        <v>0.3</v>
      </c>
      <c r="P48" s="34">
        <f>O48*F48</f>
        <v>1.05</v>
      </c>
      <c r="Q48" s="35">
        <v>0.7</v>
      </c>
      <c r="R48" s="34">
        <f>Q48*F48</f>
        <v>2.4500000000000002</v>
      </c>
    </row>
    <row r="49" spans="2:20" ht="15">
      <c r="B49" s="73"/>
      <c r="C49" s="77"/>
      <c r="D49" s="80"/>
      <c r="E49" s="77"/>
      <c r="F49" s="46"/>
      <c r="G49" s="46"/>
      <c r="H49" s="46">
        <v>0.2</v>
      </c>
      <c r="I49" s="46">
        <v>1</v>
      </c>
      <c r="J49" s="46">
        <f>F48*H49</f>
        <v>0.70000000000000018</v>
      </c>
      <c r="K49" s="32"/>
      <c r="M49" s="33"/>
      <c r="N49" s="34"/>
      <c r="O49" s="33"/>
      <c r="P49" s="34"/>
      <c r="Q49" s="35"/>
      <c r="R49" s="34"/>
    </row>
    <row r="50" spans="2:20" ht="15">
      <c r="B50" s="73"/>
      <c r="C50" s="77"/>
      <c r="D50" s="80"/>
      <c r="E50" s="77"/>
      <c r="F50" s="46"/>
      <c r="G50" s="46"/>
      <c r="H50" s="46">
        <v>0.7</v>
      </c>
      <c r="I50" s="46">
        <v>2</v>
      </c>
      <c r="J50" s="46">
        <f>F48*H50</f>
        <v>2.4500000000000002</v>
      </c>
      <c r="K50" s="32"/>
      <c r="M50" s="33"/>
      <c r="N50" s="34"/>
      <c r="O50" s="33"/>
      <c r="P50" s="34"/>
      <c r="Q50" s="35"/>
      <c r="R50" s="34"/>
    </row>
    <row r="51" spans="2:20" ht="15">
      <c r="B51" s="73"/>
      <c r="C51" s="77"/>
      <c r="D51" s="80"/>
      <c r="E51" s="77"/>
      <c r="F51" s="46"/>
      <c r="G51" s="46"/>
      <c r="H51" s="46">
        <v>1</v>
      </c>
      <c r="I51" s="46">
        <v>3</v>
      </c>
      <c r="J51" s="46">
        <f>F48*H51</f>
        <v>3.5000000000000004</v>
      </c>
      <c r="K51" s="12"/>
      <c r="M51" s="33"/>
      <c r="N51" s="34"/>
      <c r="O51" s="33"/>
      <c r="P51" s="34"/>
      <c r="Q51" s="35"/>
      <c r="R51" s="34"/>
    </row>
    <row r="52" spans="2:20" ht="15">
      <c r="B52" s="22">
        <v>37.5</v>
      </c>
      <c r="C52" s="23" t="s">
        <v>2</v>
      </c>
      <c r="D52" s="24"/>
      <c r="E52" s="23">
        <v>0.08</v>
      </c>
      <c r="F52" s="81"/>
      <c r="G52" s="25"/>
      <c r="H52" s="25"/>
      <c r="I52" s="25"/>
      <c r="J52" s="25"/>
      <c r="K52" s="26"/>
      <c r="M52" s="82"/>
      <c r="N52" s="25"/>
      <c r="O52" s="25"/>
      <c r="P52" s="25"/>
      <c r="Q52" s="25"/>
      <c r="R52" s="26"/>
    </row>
    <row r="53" spans="2:20" ht="15">
      <c r="B53" s="83"/>
      <c r="C53" s="25" t="s">
        <v>195</v>
      </c>
      <c r="D53" s="29" t="s">
        <v>10</v>
      </c>
      <c r="E53" s="25">
        <v>0.35</v>
      </c>
      <c r="F53" s="46">
        <f>E53*E52*100</f>
        <v>2.8</v>
      </c>
      <c r="G53" s="31">
        <f>Scoring!K96</f>
        <v>0</v>
      </c>
      <c r="H53" s="53">
        <v>0</v>
      </c>
      <c r="I53" s="53">
        <v>0</v>
      </c>
      <c r="J53" s="46">
        <f>F53*H53</f>
        <v>0</v>
      </c>
      <c r="K53" s="32">
        <f>(MIN(100%,G53/I54))*F53</f>
        <v>0</v>
      </c>
      <c r="M53" s="33">
        <v>0.5</v>
      </c>
      <c r="N53" s="34">
        <f>M53*F53</f>
        <v>1.4</v>
      </c>
      <c r="O53" s="33"/>
      <c r="P53" s="34"/>
      <c r="Q53" s="35">
        <v>0.5</v>
      </c>
      <c r="R53" s="34">
        <f>Q53*F53</f>
        <v>1.4</v>
      </c>
      <c r="T53" s="84"/>
    </row>
    <row r="54" spans="2:20">
      <c r="B54" s="83"/>
      <c r="C54" s="25"/>
      <c r="D54" s="29"/>
      <c r="E54" s="25"/>
      <c r="F54" s="46"/>
      <c r="G54" s="46"/>
      <c r="H54" s="53">
        <v>1</v>
      </c>
      <c r="I54" s="53">
        <v>50</v>
      </c>
      <c r="J54" s="46">
        <f>F53*H54</f>
        <v>2.8</v>
      </c>
      <c r="K54" s="32"/>
      <c r="M54" s="33"/>
      <c r="N54" s="34"/>
      <c r="O54" s="33"/>
      <c r="P54" s="34"/>
      <c r="Q54" s="35"/>
      <c r="R54" s="34"/>
    </row>
    <row r="55" spans="2:20" ht="15">
      <c r="B55" s="83"/>
      <c r="C55" s="25" t="s">
        <v>196</v>
      </c>
      <c r="D55" s="29" t="s">
        <v>11</v>
      </c>
      <c r="E55" s="25">
        <v>0.35</v>
      </c>
      <c r="F55" s="46">
        <f>E55*E52*100</f>
        <v>2.8</v>
      </c>
      <c r="G55" s="31">
        <f>Scoring!K102</f>
        <v>0</v>
      </c>
      <c r="H55" s="46">
        <v>0</v>
      </c>
      <c r="I55" s="46">
        <v>0</v>
      </c>
      <c r="J55" s="46">
        <f>F55*H55</f>
        <v>0</v>
      </c>
      <c r="K55" s="32">
        <f>VLOOKUP(G55, I55:J58, 2)</f>
        <v>0</v>
      </c>
      <c r="M55" s="33">
        <v>0.3</v>
      </c>
      <c r="N55" s="34">
        <f>M55*F55</f>
        <v>0.84</v>
      </c>
      <c r="O55" s="33"/>
      <c r="P55" s="34"/>
      <c r="Q55" s="35">
        <v>0.7</v>
      </c>
      <c r="R55" s="34">
        <f>Q55*F55</f>
        <v>1.9599999999999997</v>
      </c>
    </row>
    <row r="56" spans="2:20">
      <c r="B56" s="83"/>
      <c r="C56" s="25"/>
      <c r="D56" s="29"/>
      <c r="E56" s="25"/>
      <c r="F56" s="46"/>
      <c r="G56" s="46"/>
      <c r="H56" s="46">
        <v>0.2</v>
      </c>
      <c r="I56" s="46">
        <v>1</v>
      </c>
      <c r="J56" s="46">
        <f>F55*H56</f>
        <v>0.55999999999999994</v>
      </c>
      <c r="K56" s="32"/>
      <c r="M56" s="33"/>
      <c r="N56" s="34"/>
      <c r="O56" s="33"/>
      <c r="P56" s="34"/>
      <c r="Q56" s="35"/>
      <c r="R56" s="34"/>
    </row>
    <row r="57" spans="2:20">
      <c r="B57" s="83"/>
      <c r="C57" s="25"/>
      <c r="D57" s="29"/>
      <c r="E57" s="25"/>
      <c r="F57" s="46"/>
      <c r="G57" s="46"/>
      <c r="H57" s="46">
        <v>0.7</v>
      </c>
      <c r="I57" s="46">
        <v>2</v>
      </c>
      <c r="J57" s="46">
        <f>F55*H57</f>
        <v>1.9599999999999997</v>
      </c>
      <c r="K57" s="32"/>
      <c r="M57" s="33"/>
      <c r="N57" s="34"/>
      <c r="O57" s="33"/>
      <c r="P57" s="34"/>
      <c r="Q57" s="35"/>
      <c r="R57" s="34"/>
    </row>
    <row r="58" spans="2:20">
      <c r="B58" s="83"/>
      <c r="C58" s="25"/>
      <c r="D58" s="29"/>
      <c r="E58" s="25"/>
      <c r="F58" s="46"/>
      <c r="G58" s="46"/>
      <c r="H58" s="46">
        <v>1</v>
      </c>
      <c r="I58" s="46">
        <v>3</v>
      </c>
      <c r="J58" s="46">
        <f>F55*H58</f>
        <v>2.8</v>
      </c>
      <c r="K58" s="32"/>
      <c r="M58" s="33"/>
      <c r="N58" s="34"/>
      <c r="O58" s="33"/>
      <c r="P58" s="34"/>
      <c r="Q58" s="35"/>
      <c r="R58" s="34"/>
    </row>
    <row r="59" spans="2:20" ht="15">
      <c r="B59" s="83"/>
      <c r="C59" s="25" t="s">
        <v>197</v>
      </c>
      <c r="D59" s="29" t="s">
        <v>12</v>
      </c>
      <c r="E59" s="25">
        <v>0.3</v>
      </c>
      <c r="F59" s="46">
        <f>E59*E52*100</f>
        <v>2.4</v>
      </c>
      <c r="G59" s="31">
        <f>Scoring!K110</f>
        <v>0</v>
      </c>
      <c r="H59" s="46">
        <v>0</v>
      </c>
      <c r="I59" s="46">
        <v>0</v>
      </c>
      <c r="J59" s="46">
        <f>F59*H59</f>
        <v>0</v>
      </c>
      <c r="K59" s="32">
        <f>VLOOKUP(G59, I59:J62, 2)</f>
        <v>0</v>
      </c>
      <c r="M59" s="33">
        <v>0.7</v>
      </c>
      <c r="N59" s="34">
        <f>M59*F59</f>
        <v>1.68</v>
      </c>
      <c r="O59" s="33"/>
      <c r="P59" s="34"/>
      <c r="Q59" s="35">
        <v>0.3</v>
      </c>
      <c r="R59" s="34">
        <f>Q59*F59</f>
        <v>0.72</v>
      </c>
    </row>
    <row r="60" spans="2:20">
      <c r="B60" s="83"/>
      <c r="C60" s="25"/>
      <c r="D60" s="29"/>
      <c r="E60" s="25"/>
      <c r="F60" s="46"/>
      <c r="G60" s="46"/>
      <c r="H60" s="53">
        <v>0.3</v>
      </c>
      <c r="I60" s="46">
        <v>1</v>
      </c>
      <c r="J60" s="46">
        <f>F59*H60</f>
        <v>0.72</v>
      </c>
      <c r="K60" s="32"/>
      <c r="M60" s="33"/>
      <c r="N60" s="34"/>
      <c r="O60" s="33"/>
      <c r="P60" s="34"/>
      <c r="Q60" s="85"/>
      <c r="R60" s="34"/>
    </row>
    <row r="61" spans="2:20">
      <c r="B61" s="83"/>
      <c r="C61" s="25"/>
      <c r="D61" s="29"/>
      <c r="E61" s="25"/>
      <c r="F61" s="46"/>
      <c r="G61" s="46"/>
      <c r="H61" s="53">
        <v>0.7</v>
      </c>
      <c r="I61" s="46">
        <v>2</v>
      </c>
      <c r="J61" s="46">
        <f>F59*H61</f>
        <v>1.68</v>
      </c>
      <c r="K61" s="12"/>
      <c r="M61" s="33"/>
      <c r="N61" s="34"/>
      <c r="O61" s="33"/>
      <c r="P61" s="34"/>
      <c r="Q61" s="85"/>
      <c r="R61" s="34"/>
    </row>
    <row r="62" spans="2:20">
      <c r="B62" s="83"/>
      <c r="C62" s="25"/>
      <c r="D62" s="29"/>
      <c r="E62" s="25"/>
      <c r="F62" s="46"/>
      <c r="G62" s="46"/>
      <c r="H62" s="46">
        <v>1</v>
      </c>
      <c r="I62" s="46">
        <v>3</v>
      </c>
      <c r="J62" s="46">
        <v>2.4</v>
      </c>
      <c r="K62" s="12"/>
      <c r="M62" s="33"/>
      <c r="N62" s="34"/>
      <c r="O62" s="33"/>
      <c r="P62" s="34"/>
      <c r="Q62" s="85"/>
      <c r="R62" s="34"/>
    </row>
    <row r="63" spans="2:20" ht="15">
      <c r="B63" s="36" t="s">
        <v>198</v>
      </c>
      <c r="C63" s="37" t="s">
        <v>58</v>
      </c>
      <c r="D63" s="38"/>
      <c r="E63" s="37"/>
      <c r="F63" s="40"/>
      <c r="G63" s="39"/>
      <c r="H63" s="39"/>
      <c r="I63" s="39"/>
      <c r="J63" s="39"/>
      <c r="K63" s="41"/>
      <c r="M63" s="42"/>
      <c r="N63" s="39"/>
      <c r="O63" s="39"/>
      <c r="P63" s="39"/>
      <c r="Q63" s="39"/>
      <c r="R63" s="41"/>
    </row>
    <row r="64" spans="2:20" ht="15">
      <c r="B64" s="44"/>
      <c r="C64" s="39" t="s">
        <v>198</v>
      </c>
      <c r="D64" s="45"/>
      <c r="E64" s="39"/>
      <c r="F64" s="46"/>
      <c r="G64" s="31">
        <f>Scoring!K116</f>
        <v>0</v>
      </c>
      <c r="H64" s="46"/>
      <c r="I64" s="46"/>
      <c r="J64" s="46"/>
      <c r="K64" s="32">
        <f>G64</f>
        <v>0</v>
      </c>
      <c r="M64" s="33"/>
      <c r="N64" s="34"/>
      <c r="O64" s="33"/>
      <c r="P64" s="34"/>
      <c r="Q64" s="85"/>
      <c r="R64" s="34"/>
    </row>
    <row r="65" spans="2:18" ht="15">
      <c r="B65" s="86">
        <v>37.6</v>
      </c>
      <c r="C65" s="47" t="s">
        <v>4</v>
      </c>
      <c r="D65" s="48"/>
      <c r="E65" s="47">
        <v>0.05</v>
      </c>
      <c r="F65" s="49"/>
      <c r="G65" s="50"/>
      <c r="H65" s="50"/>
      <c r="I65" s="50"/>
      <c r="J65" s="50"/>
      <c r="K65" s="51"/>
      <c r="M65" s="87"/>
      <c r="N65" s="50"/>
      <c r="O65" s="50"/>
      <c r="P65" s="50"/>
      <c r="Q65" s="50"/>
      <c r="R65" s="51"/>
    </row>
    <row r="66" spans="2:18" ht="15">
      <c r="B66" s="88"/>
      <c r="C66" s="50" t="s">
        <v>199</v>
      </c>
      <c r="D66" s="52" t="s">
        <v>4</v>
      </c>
      <c r="E66" s="50">
        <v>1</v>
      </c>
      <c r="F66" s="46">
        <f>E66*E65*100</f>
        <v>5</v>
      </c>
      <c r="G66" s="31">
        <f>Scoring!K120</f>
        <v>0</v>
      </c>
      <c r="H66" s="46">
        <v>0</v>
      </c>
      <c r="I66" s="46">
        <v>0</v>
      </c>
      <c r="J66" s="46">
        <f>F66*H66</f>
        <v>0</v>
      </c>
      <c r="K66" s="32">
        <f>VLOOKUP(G66,I66:J68, 2)</f>
        <v>0</v>
      </c>
      <c r="M66" s="33">
        <v>1</v>
      </c>
      <c r="N66" s="34">
        <f>M66*F66</f>
        <v>5</v>
      </c>
      <c r="O66" s="33"/>
      <c r="P66" s="34"/>
      <c r="Q66" s="85"/>
      <c r="R66" s="34"/>
    </row>
    <row r="67" spans="2:18">
      <c r="B67" s="88"/>
      <c r="C67" s="50"/>
      <c r="D67" s="52"/>
      <c r="E67" s="50"/>
      <c r="F67" s="46"/>
      <c r="G67" s="46"/>
      <c r="H67" s="46">
        <v>0.75</v>
      </c>
      <c r="I67" s="46">
        <v>1</v>
      </c>
      <c r="J67" s="46">
        <f>F66*H67</f>
        <v>3.75</v>
      </c>
      <c r="K67" s="210"/>
      <c r="M67" s="33"/>
      <c r="N67" s="34"/>
      <c r="O67" s="33"/>
      <c r="P67" s="34"/>
      <c r="Q67" s="85"/>
      <c r="R67" s="34"/>
    </row>
    <row r="68" spans="2:18">
      <c r="B68" s="88"/>
      <c r="C68" s="50"/>
      <c r="D68" s="52"/>
      <c r="E68" s="50"/>
      <c r="F68" s="46"/>
      <c r="G68" s="46"/>
      <c r="H68" s="46">
        <v>1</v>
      </c>
      <c r="I68" s="46">
        <v>2</v>
      </c>
      <c r="J68" s="46">
        <f>F66*H68</f>
        <v>5</v>
      </c>
      <c r="K68" s="12"/>
      <c r="M68" s="33"/>
      <c r="N68" s="34"/>
      <c r="O68" s="33"/>
      <c r="P68" s="34"/>
      <c r="Q68" s="85"/>
      <c r="R68" s="34"/>
    </row>
    <row r="69" spans="2:18" ht="15">
      <c r="B69" s="89">
        <v>37.700000000000003</v>
      </c>
      <c r="C69" s="90" t="s">
        <v>5</v>
      </c>
      <c r="D69" s="91"/>
      <c r="E69" s="90">
        <v>0.06</v>
      </c>
      <c r="F69" s="92"/>
      <c r="G69" s="93"/>
      <c r="H69" s="93"/>
      <c r="I69" s="93"/>
      <c r="J69" s="93"/>
      <c r="K69" s="94"/>
      <c r="M69" s="95"/>
      <c r="N69" s="93"/>
      <c r="O69" s="93"/>
      <c r="P69" s="93"/>
      <c r="Q69" s="93"/>
      <c r="R69" s="94"/>
    </row>
    <row r="70" spans="2:18" ht="15">
      <c r="B70" s="96"/>
      <c r="C70" s="93" t="s">
        <v>200</v>
      </c>
      <c r="D70" s="91" t="s">
        <v>13</v>
      </c>
      <c r="E70" s="93">
        <v>0.25</v>
      </c>
      <c r="F70" s="46">
        <f>E70*E69*100</f>
        <v>1.5</v>
      </c>
      <c r="G70" s="31">
        <f>Scoring!K128</f>
        <v>0</v>
      </c>
      <c r="H70" s="46">
        <v>0</v>
      </c>
      <c r="I70" s="46">
        <v>0</v>
      </c>
      <c r="J70" s="46">
        <f>F70*H70</f>
        <v>0</v>
      </c>
      <c r="K70" s="32">
        <f>VLOOKUP(G70,I70:J71,2)</f>
        <v>0</v>
      </c>
      <c r="M70" s="33"/>
      <c r="N70" s="34"/>
      <c r="O70" s="33">
        <v>1</v>
      </c>
      <c r="P70" s="34">
        <f>O70*F70</f>
        <v>1.5</v>
      </c>
      <c r="Q70" s="85"/>
      <c r="R70" s="34"/>
    </row>
    <row r="71" spans="2:18">
      <c r="B71" s="96"/>
      <c r="C71" s="93"/>
      <c r="D71" s="91"/>
      <c r="E71" s="93"/>
      <c r="F71" s="46"/>
      <c r="G71" s="46"/>
      <c r="H71" s="46">
        <v>1</v>
      </c>
      <c r="I71" s="46">
        <v>1</v>
      </c>
      <c r="J71" s="46">
        <f>F70*H71</f>
        <v>1.5</v>
      </c>
      <c r="K71" s="32"/>
      <c r="M71" s="33"/>
      <c r="N71" s="34"/>
      <c r="O71" s="33"/>
      <c r="P71" s="34"/>
      <c r="Q71" s="85"/>
      <c r="R71" s="34"/>
    </row>
    <row r="72" spans="2:18" ht="15">
      <c r="B72" s="96"/>
      <c r="C72" s="93" t="s">
        <v>201</v>
      </c>
      <c r="D72" s="91" t="s">
        <v>14</v>
      </c>
      <c r="E72" s="93">
        <v>0.65</v>
      </c>
      <c r="F72" s="46">
        <f>E72*E69*100</f>
        <v>3.9</v>
      </c>
      <c r="G72" s="31">
        <f>Scoring!K132</f>
        <v>0</v>
      </c>
      <c r="H72" s="46">
        <v>0</v>
      </c>
      <c r="I72" s="46">
        <v>0</v>
      </c>
      <c r="J72" s="46">
        <f>F72*H72</f>
        <v>0</v>
      </c>
      <c r="K72" s="32">
        <f>VLOOKUP(G72,I72:J74, 2)</f>
        <v>0</v>
      </c>
      <c r="M72" s="33">
        <v>0.9</v>
      </c>
      <c r="N72" s="34">
        <f>M72*F72</f>
        <v>3.51</v>
      </c>
      <c r="O72" s="33">
        <v>0.1</v>
      </c>
      <c r="P72" s="34">
        <f>O72*F72</f>
        <v>0.39</v>
      </c>
      <c r="Q72" s="85"/>
      <c r="R72" s="34"/>
    </row>
    <row r="73" spans="2:18">
      <c r="B73" s="96"/>
      <c r="C73" s="93"/>
      <c r="D73" s="91"/>
      <c r="E73" s="93"/>
      <c r="F73" s="46"/>
      <c r="G73" s="46"/>
      <c r="H73" s="53">
        <v>0.5</v>
      </c>
      <c r="I73" s="46">
        <v>1</v>
      </c>
      <c r="J73" s="46">
        <f>F72*H73</f>
        <v>1.95</v>
      </c>
      <c r="K73" s="32"/>
      <c r="M73" s="33"/>
      <c r="N73" s="34"/>
      <c r="O73" s="33"/>
      <c r="P73" s="34"/>
      <c r="Q73" s="85"/>
      <c r="R73" s="34"/>
    </row>
    <row r="74" spans="2:18">
      <c r="B74" s="96"/>
      <c r="C74" s="93"/>
      <c r="D74" s="91"/>
      <c r="E74" s="93"/>
      <c r="F74" s="46"/>
      <c r="G74" s="46"/>
      <c r="H74" s="46">
        <v>1</v>
      </c>
      <c r="I74" s="46">
        <v>2</v>
      </c>
      <c r="J74" s="46">
        <f>F72*H74</f>
        <v>3.9</v>
      </c>
      <c r="K74" s="32"/>
      <c r="M74" s="33"/>
      <c r="N74" s="34"/>
      <c r="O74" s="33"/>
      <c r="P74" s="34"/>
      <c r="Q74" s="85"/>
      <c r="R74" s="34"/>
    </row>
    <row r="75" spans="2:18" ht="15">
      <c r="B75" s="96"/>
      <c r="C75" s="93" t="s">
        <v>202</v>
      </c>
      <c r="D75" s="91" t="s">
        <v>6</v>
      </c>
      <c r="E75" s="93">
        <v>0.15</v>
      </c>
      <c r="F75" s="46">
        <f>E75*E69*100</f>
        <v>0.89999999999999991</v>
      </c>
      <c r="G75" s="97">
        <f>Scoring!K141</f>
        <v>0</v>
      </c>
      <c r="H75" s="46">
        <v>0</v>
      </c>
      <c r="I75" s="46">
        <v>0</v>
      </c>
      <c r="J75" s="46">
        <f>F75*H75</f>
        <v>0</v>
      </c>
      <c r="K75" s="32">
        <f>VLOOKUP(G75,I75:J76,2)</f>
        <v>0</v>
      </c>
      <c r="M75" s="33"/>
      <c r="N75" s="34"/>
      <c r="O75" s="33">
        <v>1</v>
      </c>
      <c r="P75" s="34">
        <f>O75*F75</f>
        <v>0.89999999999999991</v>
      </c>
      <c r="Q75" s="85"/>
      <c r="R75" s="34"/>
    </row>
    <row r="76" spans="2:18" ht="15" thickBot="1">
      <c r="B76" s="96"/>
      <c r="C76" s="93"/>
      <c r="D76" s="91"/>
      <c r="E76" s="93"/>
      <c r="F76" s="46"/>
      <c r="G76" s="46"/>
      <c r="H76" s="46">
        <v>1</v>
      </c>
      <c r="I76" s="46">
        <v>1</v>
      </c>
      <c r="J76" s="46">
        <f>F75*H76</f>
        <v>0.89999999999999991</v>
      </c>
      <c r="K76" s="12"/>
      <c r="M76" s="33"/>
      <c r="N76" s="98"/>
      <c r="O76" s="99"/>
      <c r="P76" s="98"/>
      <c r="Q76" s="85"/>
      <c r="R76" s="34"/>
    </row>
    <row r="77" spans="2:18" ht="15">
      <c r="B77" s="100" t="s">
        <v>42</v>
      </c>
      <c r="C77" s="101"/>
      <c r="D77" s="102"/>
      <c r="E77" s="103"/>
      <c r="F77" s="103"/>
      <c r="G77" s="103"/>
      <c r="H77" s="103"/>
      <c r="I77" s="103"/>
      <c r="J77" s="104"/>
      <c r="K77" s="105">
        <f>SUM(K11:K76)</f>
        <v>0</v>
      </c>
      <c r="M77" s="106"/>
      <c r="N77" s="105">
        <f>SUM(N10:N76)</f>
        <v>72.920000000000016</v>
      </c>
      <c r="O77" s="106"/>
      <c r="P77" s="105">
        <f>SUM(P10:P76)</f>
        <v>15.985000000000003</v>
      </c>
      <c r="Q77" s="106"/>
      <c r="R77" s="105">
        <f>SUM(R10:R76)</f>
        <v>11.395</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2016-10-25T16:02:12Z</dcterms:modified>
</cp:coreProperties>
</file>