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G11" i="5" l="1"/>
  <c r="G13" i="5"/>
  <c r="G20" i="5"/>
  <c r="K20" i="5" s="1"/>
  <c r="E33" i="7" s="1"/>
  <c r="K13" i="5"/>
  <c r="E30" i="7" s="1"/>
  <c r="I23" i="7" s="1"/>
  <c r="G82" i="5"/>
  <c r="G79" i="5"/>
  <c r="G77" i="5"/>
  <c r="G73" i="5"/>
  <c r="K73" i="5" s="1"/>
  <c r="E48" i="7" s="1"/>
  <c r="G71" i="5"/>
  <c r="G66" i="5"/>
  <c r="G62" i="5"/>
  <c r="G60" i="5"/>
  <c r="G55" i="5"/>
  <c r="G53" i="5"/>
  <c r="G49" i="5"/>
  <c r="K49" i="5" s="1"/>
  <c r="E41" i="7" s="1"/>
  <c r="G45" i="5"/>
  <c r="K45" i="5" s="1"/>
  <c r="E40" i="7" s="1"/>
  <c r="I24" i="7" s="1"/>
  <c r="G42" i="5"/>
  <c r="G38" i="5"/>
  <c r="G33" i="5"/>
  <c r="K33" i="5" s="1"/>
  <c r="E37" i="7" s="1"/>
  <c r="G29" i="5"/>
  <c r="K29" i="5" s="1"/>
  <c r="E36" i="7" s="1"/>
  <c r="G26" i="5"/>
  <c r="G23" i="5"/>
  <c r="G18" i="5"/>
  <c r="K18" i="5" s="1"/>
  <c r="G15" i="5"/>
  <c r="K15" i="5" s="1"/>
  <c r="E31" i="7" s="1"/>
  <c r="I19" i="7" s="1"/>
  <c r="D37" i="7"/>
  <c r="F33" i="5"/>
  <c r="J35" i="5"/>
  <c r="F37" i="7"/>
  <c r="J34" i="5"/>
  <c r="N33" i="5"/>
  <c r="J36" i="5"/>
  <c r="J33" i="5"/>
  <c r="D51" i="7"/>
  <c r="D50" i="7"/>
  <c r="D49" i="7"/>
  <c r="D48" i="7"/>
  <c r="D47" i="7"/>
  <c r="D46" i="7"/>
  <c r="D45" i="7"/>
  <c r="D44" i="7"/>
  <c r="D43" i="7"/>
  <c r="D42" i="7"/>
  <c r="D41" i="7"/>
  <c r="D40" i="7"/>
  <c r="D39" i="7"/>
  <c r="D38" i="7"/>
  <c r="D36" i="7"/>
  <c r="D35" i="7"/>
  <c r="D34" i="7"/>
  <c r="D33" i="7"/>
  <c r="D32" i="7"/>
  <c r="D31" i="7"/>
  <c r="D30" i="7"/>
  <c r="D29" i="7"/>
  <c r="E47" i="7"/>
  <c r="E32" i="7"/>
  <c r="E12" i="7"/>
  <c r="E11" i="7"/>
  <c r="E10" i="7"/>
  <c r="E9" i="7"/>
  <c r="E8" i="7"/>
  <c r="I21" i="7"/>
  <c r="I20" i="7"/>
  <c r="F82" i="5"/>
  <c r="F79" i="5"/>
  <c r="F77" i="5"/>
  <c r="J78" i="5"/>
  <c r="F73" i="5"/>
  <c r="K71" i="5"/>
  <c r="F66" i="5"/>
  <c r="F62" i="5"/>
  <c r="R62" i="5"/>
  <c r="F60" i="5"/>
  <c r="K60" i="5"/>
  <c r="E44" i="7" s="1"/>
  <c r="F55" i="5"/>
  <c r="R55" i="5"/>
  <c r="F53" i="5"/>
  <c r="P53" i="5"/>
  <c r="F49" i="5"/>
  <c r="P49" i="5"/>
  <c r="F45" i="5"/>
  <c r="J46" i="5"/>
  <c r="F42" i="5"/>
  <c r="J43" i="5"/>
  <c r="F38" i="5"/>
  <c r="J40" i="5"/>
  <c r="F29" i="5"/>
  <c r="F26" i="5"/>
  <c r="F23" i="5"/>
  <c r="F20" i="5"/>
  <c r="F15" i="5"/>
  <c r="F13" i="5"/>
  <c r="F11" i="5"/>
  <c r="J74" i="5"/>
  <c r="J75" i="5"/>
  <c r="P45" i="5"/>
  <c r="J49" i="5"/>
  <c r="J77" i="5"/>
  <c r="K77" i="5"/>
  <c r="E49" i="7" s="1"/>
  <c r="J73" i="5"/>
  <c r="J12" i="5"/>
  <c r="F29" i="7"/>
  <c r="J24" i="5"/>
  <c r="F34" i="7"/>
  <c r="J61" i="5"/>
  <c r="F44" i="7"/>
  <c r="J62" i="5"/>
  <c r="K62" i="5"/>
  <c r="E45" i="7" s="1"/>
  <c r="J27" i="5"/>
  <c r="F35" i="7"/>
  <c r="N15" i="5"/>
  <c r="F31" i="7"/>
  <c r="N42" i="5"/>
  <c r="F39" i="7"/>
  <c r="J44" i="5"/>
  <c r="K53" i="5"/>
  <c r="E42" i="7" s="1"/>
  <c r="J58" i="5"/>
  <c r="F43" i="7"/>
  <c r="J56" i="5"/>
  <c r="K11" i="5"/>
  <c r="J23" i="5"/>
  <c r="J31" i="5"/>
  <c r="F36" i="7"/>
  <c r="J42" i="5"/>
  <c r="J48" i="5"/>
  <c r="F40" i="7"/>
  <c r="J47" i="5"/>
  <c r="J53" i="5"/>
  <c r="P13" i="5"/>
  <c r="F30" i="7"/>
  <c r="J15" i="5"/>
  <c r="J21" i="5"/>
  <c r="F33" i="7"/>
  <c r="J25" i="5"/>
  <c r="J39" i="5"/>
  <c r="F38" i="7"/>
  <c r="R42" i="5"/>
  <c r="J45" i="5"/>
  <c r="N49" i="5"/>
  <c r="F41" i="7"/>
  <c r="J50" i="5"/>
  <c r="J55" i="5"/>
  <c r="K55" i="5"/>
  <c r="E43" i="7" s="1"/>
  <c r="N73" i="5"/>
  <c r="F48" i="7"/>
  <c r="J81" i="5"/>
  <c r="F50" i="7"/>
  <c r="N53" i="5"/>
  <c r="F42" i="7"/>
  <c r="R53" i="5"/>
  <c r="J65" i="5"/>
  <c r="F45" i="7"/>
  <c r="J63" i="5"/>
  <c r="P77" i="5"/>
  <c r="F49" i="7"/>
  <c r="J82" i="5"/>
  <c r="K82" i="5"/>
  <c r="E51" i="7"/>
  <c r="F51" i="7"/>
  <c r="K26" i="5"/>
  <c r="E35" i="7"/>
  <c r="J68" i="5"/>
  <c r="F46" i="7"/>
  <c r="K42" i="5"/>
  <c r="E39" i="7"/>
  <c r="N60" i="5"/>
  <c r="N66" i="5"/>
  <c r="N79" i="5"/>
  <c r="P82" i="5"/>
  <c r="P29" i="5"/>
  <c r="P38" i="5"/>
  <c r="J41" i="5"/>
  <c r="R60" i="5"/>
  <c r="R66" i="5"/>
  <c r="P79" i="5"/>
  <c r="J83" i="5"/>
  <c r="P11" i="5"/>
  <c r="J13" i="5"/>
  <c r="J14" i="5"/>
  <c r="J16" i="5"/>
  <c r="P20" i="5"/>
  <c r="N23" i="5"/>
  <c r="P26" i="5"/>
  <c r="J29" i="5"/>
  <c r="J30" i="5"/>
  <c r="R38" i="5"/>
  <c r="N45" i="5"/>
  <c r="J51" i="5"/>
  <c r="J54" i="5"/>
  <c r="J57" i="5"/>
  <c r="J60" i="5"/>
  <c r="J64" i="5"/>
  <c r="J66" i="5"/>
  <c r="J67" i="5"/>
  <c r="J79" i="5"/>
  <c r="K79" i="5"/>
  <c r="E50" i="7"/>
  <c r="J80" i="5"/>
  <c r="N13" i="5"/>
  <c r="N29" i="5"/>
  <c r="J32" i="5"/>
  <c r="N11" i="5"/>
  <c r="N20" i="5"/>
  <c r="J22" i="5"/>
  <c r="N26" i="5"/>
  <c r="J11" i="5"/>
  <c r="J20" i="5"/>
  <c r="J26" i="5"/>
  <c r="J38" i="5"/>
  <c r="P55" i="5"/>
  <c r="N62" i="5"/>
  <c r="K23" i="5"/>
  <c r="E34" i="7"/>
  <c r="K38" i="5"/>
  <c r="E38" i="7"/>
  <c r="K66" i="5"/>
  <c r="E46" i="7"/>
  <c r="R84" i="5"/>
  <c r="N84" i="5"/>
  <c r="P84" i="5"/>
  <c r="K84" i="5" l="1"/>
  <c r="N40" i="7"/>
  <c r="E29" i="7"/>
  <c r="I22" i="7" s="1"/>
  <c r="L8" i="7" s="1"/>
  <c r="L13" i="7" s="1"/>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Because vegetation may play a reduced (or absent) role in cave and subterranean habitats, a native cave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charset val="1"/>
          </rPr>
          <t xml:space="preserve">
</t>
        </r>
      </text>
    </comment>
    <comment ref="K25" authorId="0">
      <text>
        <r>
          <rPr>
            <sz val="11"/>
            <color indexed="81"/>
            <rFont val="Open Sans"/>
            <family val="2"/>
          </rPr>
          <t>Examples of conservation objectives for a cave and subterranean project are in the WHC Project Guidance documents (wildlifehc.org/pg).</t>
        </r>
        <r>
          <rPr>
            <sz val="9"/>
            <color indexed="81"/>
            <rFont val="Tahoma"/>
            <family val="2"/>
          </rPr>
          <t xml:space="preserve">
</t>
        </r>
      </text>
    </comment>
    <comment ref="K30"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0"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52"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57"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8"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4"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06"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8"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<sst xmlns="http://schemas.openxmlformats.org/spreadsheetml/2006/main" count="384" uniqueCount="278">
  <si>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</si>
  <si>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</si>
  <si>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</si>
  <si>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</si>
  <si>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</si>
  <si>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</si>
  <si>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</si>
  <si>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</si>
  <si>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</si>
  <si>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</si>
  <si>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</si>
  <si>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</si>
  <si>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</si>
  <si>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</si>
  <si>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</si>
  <si>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</si>
  <si>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</si>
  <si>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</si>
  <si>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</si>
  <si>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</si>
  <si>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</si>
  <si>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</si>
  <si>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</si>
  <si>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</si>
  <si>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</si>
  <si>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</si>
  <si>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</si>
  <si>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</si>
  <si>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</si>
  <si>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</si>
  <si>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</si>
  <si>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</si>
  <si>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</si>
  <si>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</si>
  <si>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</si>
  <si>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</si>
  <si>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</si>
  <si>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</si>
  <si>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</si>
  <si>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</si>
  <si>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</si>
  <si>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</si>
  <si>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</si>
  <si>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</si>
  <si>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</si>
  <si>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</si>
  <si>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</si>
  <si>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</si>
  <si>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</si>
  <si>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</si>
  <si>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</si>
  <si>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</si>
  <si>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0 = Harmful or no design considerations for the habitat or wildlife (e.g., planting invasive species, planting in an inappropriate area, too small an area to be considered habitat)</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</si>
  <si>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</si>
  <si>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</si>
  <si>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</si>
  <si>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</si>
  <si>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</si>
  <si>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</si>
  <si>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</si>
  <si>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</si>
  <si>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</si>
  <si>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</si>
  <si>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</si>
  <si>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</si>
  <si>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3 = Initial and new baseline data collected (new refering to added areas or features)</t>
  </si>
  <si>
    <t>3 = a, b, and c</t>
  </si>
  <si>
    <t>2 = a and either b or c</t>
  </si>
  <si>
    <t>Total</t>
  </si>
  <si>
    <t>Question</t>
  </si>
  <si>
    <t>Response Key</t>
  </si>
  <si>
    <t>Percentage</t>
  </si>
  <si>
    <t>Point Value</t>
  </si>
  <si>
    <t>Points Achieved</t>
  </si>
  <si>
    <t>Out of</t>
  </si>
  <si>
    <t>Is the project locally appropriate by using native plant species or targeting a native forest community type?</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</si>
  <si>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</si>
  <si>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</si>
  <si>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</si>
  <si>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</si>
  <si>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</si>
  <si>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</si>
  <si>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1 = Good design consideration(s) but with some flaw(s) (e.g., planting native and non-native species)</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</si>
  <si>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</si>
  <si>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</si>
  <si>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</si>
  <si>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</si>
  <si>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</si>
  <si>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</si>
  <si>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</si>
  <si>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</si>
  <si>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</si>
  <si>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</si>
  <si>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</si>
  <si>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</si>
  <si>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</si>
  <si>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</si>
  <si>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</si>
  <si>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</si>
  <si>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</si>
  <si>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</si>
  <si>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</si>
  <si>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</si>
  <si>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</si>
  <si>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</si>
  <si>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t>No</t>
  </si>
  <si>
    <t>Application question
6</t>
  </si>
  <si>
    <t xml:space="preserve">Objective </t>
  </si>
  <si>
    <t>Yes or No</t>
  </si>
  <si>
    <t xml:space="preserve">1 = a only </t>
  </si>
  <si>
    <r>
      <t xml:space="preserve">Application question
</t>
    </r>
    <r>
      <rPr>
        <sz val="11"/>
        <color theme="1"/>
        <rFont val="Open Sans"/>
      </rPr>
      <t>10, 10a, 10b</t>
    </r>
  </si>
  <si>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</si>
  <si>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rPr>
      <t>12, 12b</t>
    </r>
  </si>
  <si>
    <t>Score = Average number of partner hours/year over the course of the certification term (an entry with partial hours is acceptable)</t>
  </si>
  <si>
    <r>
      <t xml:space="preserve">Application question
</t>
    </r>
    <r>
      <rPr>
        <sz val="11"/>
        <color theme="1"/>
        <rFont val="Open Sans"/>
      </rPr>
      <t>15, 15a, 15b</t>
    </r>
  </si>
  <si>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</si>
  <si>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t>2 = Managed in accordance with an established habitat specific plan</t>
  </si>
  <si>
    <r>
      <t xml:space="preserve">Application question
</t>
    </r>
    <r>
      <rPr>
        <sz val="11"/>
        <color theme="1"/>
        <rFont val="Open Sans"/>
      </rPr>
      <t>17, 17a</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</si>
  <si>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</si>
  <si>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</si>
  <si>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</si>
  <si>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</si>
  <si>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</si>
  <si>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</si>
  <si>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</si>
  <si>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</si>
  <si>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</si>
  <si>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</si>
  <si>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</si>
  <si>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</si>
  <si>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</si>
  <si>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</si>
  <si>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</si>
  <si>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</si>
  <si>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</si>
  <si>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</si>
  <si>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</si>
  <si>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</si>
  <si>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</si>
  <si>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</si>
  <si>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</si>
  <si>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</si>
  <si>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1 = Monitoring protocol that is relevant but not scientifically rigorous (e.g., may not fully protect against bias)</t>
  </si>
  <si>
    <t>What was the depth of employee engagement in the project? (Does not take into account the number of employees engaged.)</t>
  </si>
  <si>
    <t>Professional = someone who has credentials in forestry</t>
  </si>
  <si>
    <t>Project scoring</t>
  </si>
  <si>
    <t>Project outcomes</t>
  </si>
  <si>
    <t xml:space="preserve">Habitat--Caves &amp; Subterranean project theme </t>
  </si>
  <si>
    <r>
      <rPr>
        <b/>
        <sz val="11"/>
        <color theme="1"/>
        <rFont val="Open Sans"/>
        <family val="2"/>
      </rPr>
      <t xml:space="preserve">Scoring question </t>
    </r>
    <r>
      <rPr>
        <sz val="11"/>
        <color theme="1"/>
        <rFont val="Open Sans"/>
      </rPr>
      <t xml:space="preserve">
11.1.1</t>
    </r>
  </si>
  <si>
    <r>
      <t>0 = Not large enough to function as a habitat or be considered as a habitat</t>
    </r>
    <r>
      <rPr>
        <strike/>
        <sz val="11"/>
        <color theme="1"/>
        <rFont val="Open Sans"/>
      </rPr>
      <t/>
    </r>
  </si>
  <si>
    <t>0 = Project started less than 1 year ago (not long enough to have a measureable conservation outcome)</t>
  </si>
  <si>
    <r>
      <rPr>
        <b/>
        <sz val="11"/>
        <color theme="1"/>
        <rFont val="Open Sans"/>
      </rPr>
      <t>Scoring question</t>
    </r>
    <r>
      <rPr>
        <sz val="11"/>
        <color theme="1"/>
        <rFont val="Open Sans"/>
      </rPr>
      <t xml:space="preserve">
11.1.2</t>
    </r>
  </si>
  <si>
    <t>Application question
5</t>
  </si>
  <si>
    <t>Application question
7a</t>
  </si>
  <si>
    <r>
      <rPr>
        <b/>
        <sz val="11"/>
        <color theme="1"/>
        <rFont val="Open Sans"/>
      </rPr>
      <t>Scoring question</t>
    </r>
    <r>
      <rPr>
        <sz val="11"/>
        <color theme="1"/>
        <rFont val="Open Sans"/>
      </rPr>
      <t xml:space="preserve">
11.1.3</t>
    </r>
  </si>
  <si>
    <t>0 = Not utilizing/planting any native species and not targeting a native cave community (which could occur in human-made cave)</t>
  </si>
  <si>
    <t>1 = If planting, using native species, if not planting then targeting a regionally appropriate cave community</t>
  </si>
  <si>
    <r>
      <t xml:space="preserve">Scoring question </t>
    </r>
    <r>
      <rPr>
        <sz val="11"/>
        <color theme="1"/>
        <rFont val="Open sans"/>
        <family val="2"/>
      </rPr>
      <t>11.Q.2</t>
    </r>
  </si>
  <si>
    <t>0 = Does not replace a less valuable land use</t>
  </si>
  <si>
    <t>1 = Replaces a land use that had a some habitat value (e.g., mine shaft that was used by some non-cave-dependent wildlife)</t>
  </si>
  <si>
    <t>2 = Replaces a land use that did not have any habitat value (e.g., completely blocked off mine shaft, adit, or tunnel)</t>
  </si>
  <si>
    <r>
      <rPr>
        <b/>
        <sz val="11"/>
        <color theme="1"/>
        <rFont val="Open Sans"/>
      </rPr>
      <t>Scoring question</t>
    </r>
    <r>
      <rPr>
        <sz val="11"/>
        <color theme="1"/>
        <rFont val="Open Sans"/>
      </rPr>
      <t xml:space="preserve">
11.2.1</t>
    </r>
  </si>
  <si>
    <r>
      <t>Application question</t>
    </r>
    <r>
      <rPr>
        <sz val="11"/>
        <color theme="1"/>
        <rFont val="Open Sans"/>
      </rPr>
      <t xml:space="preserve">
7b1, 7b2, 7b3, 7c2, 7c3</t>
    </r>
  </si>
  <si>
    <r>
      <t xml:space="preserve">Application question
</t>
    </r>
    <r>
      <rPr>
        <sz val="11"/>
        <color theme="1"/>
        <rFont val="Open Sans"/>
      </rPr>
      <t>7b4, 7b5, 7c4, 7c4a</t>
    </r>
  </si>
  <si>
    <r>
      <rPr>
        <b/>
        <sz val="11"/>
        <color theme="1"/>
        <rFont val="Open Sans"/>
      </rPr>
      <t>Scoring question</t>
    </r>
    <r>
      <rPr>
        <sz val="11"/>
        <color theme="1"/>
        <rFont val="Open Sans"/>
      </rPr>
      <t xml:space="preserve">
11.2.2</t>
    </r>
  </si>
  <si>
    <t>New addition = new plantings at entrance, added gate, improved hydrology, etc.</t>
  </si>
  <si>
    <t>2 = All design considerations are valid and valuable (e.g., planting 100% native, choosing the right location or plants suitable for the soil)</t>
  </si>
  <si>
    <r>
      <rPr>
        <b/>
        <sz val="11"/>
        <color theme="1"/>
        <rFont val="Open Sans"/>
      </rPr>
      <t>Scoring question</t>
    </r>
    <r>
      <rPr>
        <sz val="11"/>
        <color theme="1"/>
        <rFont val="Open Sans"/>
      </rPr>
      <t xml:space="preserve">
11.2.3</t>
    </r>
  </si>
  <si>
    <r>
      <t xml:space="preserve">Application question
</t>
    </r>
    <r>
      <rPr>
        <sz val="11"/>
        <color theme="1"/>
        <rFont val="Open Sans"/>
      </rPr>
      <t>7c, 7c1, 7c5</t>
    </r>
  </si>
  <si>
    <t>0 = Not large enough to function as a habitat or be considered as a habitat</t>
  </si>
  <si>
    <t>a) managed utilizing techniques appropriate for the local natural community</t>
  </si>
  <si>
    <r>
      <rPr>
        <b/>
        <sz val="11"/>
        <color theme="1"/>
        <rFont val="Open Sans"/>
      </rPr>
      <t>Scoring question</t>
    </r>
    <r>
      <rPr>
        <sz val="11"/>
        <color theme="1"/>
        <rFont val="Open Sans"/>
      </rPr>
      <t xml:space="preserve">
11.3.1</t>
    </r>
  </si>
  <si>
    <r>
      <t xml:space="preserve">Application question
</t>
    </r>
    <r>
      <rPr>
        <sz val="11"/>
        <color theme="1"/>
        <rFont val="Open Sans"/>
      </rPr>
      <t>8, 8a, 8b, 8c</t>
    </r>
  </si>
  <si>
    <t>0 = Public access is allowed, and no actions to minimize disturbance</t>
  </si>
  <si>
    <t>1 = Public access is allowed, and some actions taken to minimize disturbance</t>
  </si>
  <si>
    <t>2 = Public access is allowed, and limited to human carrying capacity OR no public acces is allowed OR other actions taken to significantly minimize disturbance</t>
  </si>
  <si>
    <r>
      <rPr>
        <b/>
        <sz val="11"/>
        <color theme="1"/>
        <rFont val="Open Sans"/>
      </rPr>
      <t>Scoring question</t>
    </r>
    <r>
      <rPr>
        <sz val="11"/>
        <color theme="1"/>
        <rFont val="Open Sans"/>
      </rPr>
      <t xml:space="preserve">
11.4.1</t>
    </r>
  </si>
  <si>
    <t>To what level has action been taken to limit access and disturbance?</t>
  </si>
  <si>
    <t>3 = No public access is allowed AND other actions are taken to minimize disturbance</t>
  </si>
  <si>
    <r>
      <rPr>
        <b/>
        <sz val="11"/>
        <color theme="1"/>
        <rFont val="Open Sans"/>
      </rPr>
      <t>Scoring question</t>
    </r>
    <r>
      <rPr>
        <sz val="11"/>
        <color theme="1"/>
        <rFont val="Open Sans"/>
      </rPr>
      <t xml:space="preserve">
11.3.2</t>
    </r>
  </si>
  <si>
    <t>Application question
8b, 8b1, 8b2</t>
  </si>
  <si>
    <r>
      <t xml:space="preserve">Application question
</t>
    </r>
    <r>
      <rPr>
        <sz val="11"/>
        <color theme="1"/>
        <rFont val="Open Sans"/>
      </rPr>
      <t>9, 9a, 9b</t>
    </r>
  </si>
  <si>
    <r>
      <rPr>
        <b/>
        <sz val="11"/>
        <color theme="1"/>
        <rFont val="Open Sans"/>
      </rPr>
      <t>Scoring question</t>
    </r>
    <r>
      <rPr>
        <sz val="11"/>
        <color theme="1"/>
        <rFont val="Open Sans"/>
      </rPr>
      <t xml:space="preserve">
11.4.2</t>
    </r>
  </si>
  <si>
    <t>2 = Monitoring protocol that is both relevant and scientifically rigorous</t>
  </si>
  <si>
    <r>
      <rPr>
        <b/>
        <sz val="11"/>
        <color theme="1"/>
        <rFont val="Open Sans"/>
      </rPr>
      <t>Scoring question</t>
    </r>
    <r>
      <rPr>
        <sz val="11"/>
        <color theme="1"/>
        <rFont val="Open Sans"/>
      </rPr>
      <t xml:space="preserve">
11.4.3</t>
    </r>
  </si>
  <si>
    <r>
      <t xml:space="preserve">Application question
</t>
    </r>
    <r>
      <rPr>
        <sz val="11"/>
        <color theme="1"/>
        <rFont val="Open Sans"/>
      </rPr>
      <t>10, 10a, 10c</t>
    </r>
  </si>
  <si>
    <t>1 = at least annual adequate monitoring not of the vegetation directly but of associated factors (such as wildlife observed in the habitat)</t>
  </si>
  <si>
    <t xml:space="preserve">2 = adequate monitoring of vegetation or structural integrity at least annually </t>
  </si>
  <si>
    <r>
      <t>3 = adequate monitoring of vegetation or structural integrity at least annually</t>
    </r>
    <r>
      <rPr>
        <sz val="11"/>
        <color theme="1"/>
        <rFont val="Open Sans"/>
      </rPr>
      <t xml:space="preserve"> AND adequate monitoring of at least 1 additional aspect (e.g., wildlife use)</t>
    </r>
  </si>
  <si>
    <r>
      <t xml:space="preserve">1 = Evaluation provided </t>
    </r>
    <r>
      <rPr>
        <i/>
        <sz val="11"/>
        <rFont val="Open Sans"/>
      </rPr>
      <t>(do not take into account how correct the evaluation is)</t>
    </r>
  </si>
  <si>
    <r>
      <rPr>
        <b/>
        <sz val="11"/>
        <color theme="1"/>
        <rFont val="Open Sans"/>
      </rPr>
      <t>Scoring question</t>
    </r>
    <r>
      <rPr>
        <sz val="11"/>
        <color theme="1"/>
        <rFont val="Open Sans"/>
      </rPr>
      <t xml:space="preserve">
11.4.4</t>
    </r>
  </si>
  <si>
    <r>
      <rPr>
        <b/>
        <sz val="11"/>
        <color theme="1"/>
        <rFont val="Open Sans"/>
      </rPr>
      <t>Scoring question</t>
    </r>
    <r>
      <rPr>
        <sz val="11"/>
        <color theme="1"/>
        <rFont val="Open Sans"/>
      </rPr>
      <t xml:space="preserve">
11.5.1</t>
    </r>
  </si>
  <si>
    <r>
      <t xml:space="preserve">Application question
</t>
    </r>
    <r>
      <rPr>
        <sz val="11"/>
        <color theme="1"/>
        <rFont val="Open Sans"/>
      </rPr>
      <t>12c</t>
    </r>
  </si>
  <si>
    <r>
      <t xml:space="preserve">Score = </t>
    </r>
    <r>
      <rPr>
        <sz val="11"/>
        <rFont val="Open Sans"/>
      </rPr>
      <t xml:space="preserve">Average number of employee hours/year over the course of the certification term (an </t>
    </r>
    <r>
      <rPr>
        <sz val="11"/>
        <rFont val="Open Sans"/>
        <family val="2"/>
      </rPr>
      <t>entry with partial hours is acceptable)</t>
    </r>
  </si>
  <si>
    <r>
      <rPr>
        <b/>
        <sz val="11"/>
        <color theme="1"/>
        <rFont val="Open Sans"/>
      </rPr>
      <t>Scoring question</t>
    </r>
    <r>
      <rPr>
        <sz val="11"/>
        <color theme="1"/>
        <rFont val="Open Sans"/>
      </rPr>
      <t xml:space="preserve">
11.5.2</t>
    </r>
  </si>
  <si>
    <r>
      <t xml:space="preserve">Application question
</t>
    </r>
    <r>
      <rPr>
        <sz val="11"/>
        <color theme="1"/>
        <rFont val="Open Sans"/>
      </rPr>
      <t>13d</t>
    </r>
  </si>
  <si>
    <r>
      <rPr>
        <b/>
        <sz val="11"/>
        <color theme="1"/>
        <rFont val="Open Sans"/>
      </rPr>
      <t>Scoring question</t>
    </r>
    <r>
      <rPr>
        <sz val="11"/>
        <color theme="1"/>
        <rFont val="Open Sans"/>
      </rPr>
      <t xml:space="preserve">
11.6.1</t>
    </r>
  </si>
  <si>
    <r>
      <rPr>
        <b/>
        <sz val="11"/>
        <color theme="1"/>
        <rFont val="Open Sans"/>
      </rPr>
      <t>Scoring question</t>
    </r>
    <r>
      <rPr>
        <sz val="11"/>
        <color theme="1"/>
        <rFont val="Open Sans"/>
      </rPr>
      <t xml:space="preserve">
11.6.2</t>
    </r>
  </si>
  <si>
    <r>
      <t xml:space="preserve">Application question
</t>
    </r>
    <r>
      <rPr>
        <sz val="11"/>
        <color theme="1"/>
        <rFont val="Open Sans"/>
      </rPr>
      <t>13, 13c, 13e</t>
    </r>
  </si>
  <si>
    <t>3 = Ongoing regular use of technical advice (at least once per year)</t>
  </si>
  <si>
    <r>
      <t xml:space="preserve">Application question
</t>
    </r>
    <r>
      <rPr>
        <sz val="11"/>
        <color theme="1"/>
        <rFont val="Open Sans"/>
      </rPr>
      <t>13, 13c, 13e, 13f</t>
    </r>
  </si>
  <si>
    <r>
      <rPr>
        <b/>
        <sz val="11"/>
        <color theme="1"/>
        <rFont val="Open Sans"/>
      </rPr>
      <t>Scoring question</t>
    </r>
    <r>
      <rPr>
        <sz val="11"/>
        <color theme="1"/>
        <rFont val="Open Sans"/>
      </rPr>
      <t xml:space="preserve">
11.Q.5</t>
    </r>
  </si>
  <si>
    <r>
      <t xml:space="preserve">Application question
</t>
    </r>
    <r>
      <rPr>
        <sz val="11"/>
        <color theme="1"/>
        <rFont val="Open Sans"/>
      </rPr>
      <t>14, 14a</t>
    </r>
  </si>
  <si>
    <t>1 = Connects to adjacent properties' habitat of that type</t>
  </si>
  <si>
    <t>2 = Coordinated management of the habitat with adjacent properties</t>
  </si>
  <si>
    <r>
      <rPr>
        <b/>
        <sz val="11"/>
        <color theme="1"/>
        <rFont val="Open Sans"/>
      </rPr>
      <t>Scoring question</t>
    </r>
    <r>
      <rPr>
        <sz val="11"/>
        <color theme="1"/>
        <rFont val="Open Sans"/>
      </rPr>
      <t xml:space="preserve">
11.7.1</t>
    </r>
  </si>
  <si>
    <r>
      <t xml:space="preserve">Application question
</t>
    </r>
    <r>
      <rPr>
        <sz val="11"/>
        <color theme="1"/>
        <rFont val="Open Sans"/>
      </rPr>
      <t>16,16a, 16a1</t>
    </r>
  </si>
  <si>
    <t>1= Yes</t>
  </si>
  <si>
    <t>Does the project tie to a corporate level commitment to caves and subterranean habitats?</t>
  </si>
  <si>
    <r>
      <rPr>
        <b/>
        <sz val="11"/>
        <color theme="1"/>
        <rFont val="Open Sans"/>
      </rPr>
      <t>Scoring question</t>
    </r>
    <r>
      <rPr>
        <sz val="11"/>
        <color theme="1"/>
        <rFont val="Open Sans"/>
      </rPr>
      <t xml:space="preserve">
11.8.1</t>
    </r>
  </si>
  <si>
    <r>
      <rPr>
        <b/>
        <sz val="11"/>
        <color theme="1"/>
        <rFont val="Open Sans"/>
      </rPr>
      <t>Scoring question</t>
    </r>
    <r>
      <rPr>
        <sz val="11"/>
        <color theme="1"/>
        <rFont val="Open Sans"/>
      </rPr>
      <t xml:space="preserve">
11.8.2</t>
    </r>
  </si>
  <si>
    <r>
      <t xml:space="preserve">Application question
</t>
    </r>
    <r>
      <rPr>
        <sz val="11"/>
        <color theme="1"/>
        <rFont val="Open Sans"/>
      </rPr>
      <t>16, 16b, 16b1,16b2</t>
    </r>
  </si>
  <si>
    <r>
      <t>Does the projec</t>
    </r>
    <r>
      <rPr>
        <b/>
        <sz val="11"/>
        <rFont val="Open Sans"/>
      </rPr>
      <t>t demonstrate success through a third party caves and subterranean</t>
    </r>
    <r>
      <rPr>
        <b/>
        <sz val="11"/>
        <color theme="1"/>
        <rFont val="Open Sans"/>
      </rPr>
      <t xml:space="preserve"> certification that meet WHC criteria</t>
    </r>
    <r>
      <rPr>
        <b/>
        <sz val="11"/>
        <color theme="1"/>
        <rFont val="Open Sans"/>
      </rPr>
      <t>?</t>
    </r>
  </si>
  <si>
    <r>
      <t xml:space="preserve">Application question
</t>
    </r>
    <r>
      <rPr>
        <sz val="11"/>
        <color theme="1"/>
        <rFont val="Open Sans"/>
      </rPr>
      <t>10d, 11</t>
    </r>
  </si>
  <si>
    <r>
      <rPr>
        <b/>
        <sz val="11"/>
        <color theme="1"/>
        <rFont val="Open Sans"/>
      </rPr>
      <t>Scoring question</t>
    </r>
    <r>
      <rPr>
        <sz val="11"/>
        <color theme="1"/>
        <rFont val="Open Sans"/>
      </rPr>
      <t xml:space="preserve">
11.8.3</t>
    </r>
  </si>
  <si>
    <t>11.1.1</t>
  </si>
  <si>
    <t>11.1.2</t>
  </si>
  <si>
    <t>11.1.3</t>
  </si>
  <si>
    <t>11.Q.2</t>
  </si>
  <si>
    <t>11.2.1</t>
  </si>
  <si>
    <t>11.2.2</t>
  </si>
  <si>
    <t>11.2.3</t>
  </si>
  <si>
    <t>11.3.1</t>
  </si>
  <si>
    <t>11.3.2</t>
  </si>
  <si>
    <t>11.4.1</t>
  </si>
  <si>
    <t>11.4.2</t>
  </si>
  <si>
    <t>11.4.3</t>
  </si>
  <si>
    <t>11.4.4</t>
  </si>
  <si>
    <t>11.5.1</t>
  </si>
  <si>
    <t>11.5.2</t>
  </si>
  <si>
    <t>11.6.1</t>
  </si>
  <si>
    <t>11.6.2</t>
  </si>
  <si>
    <t>11.6.3</t>
  </si>
  <si>
    <t>11.Q.5</t>
  </si>
  <si>
    <t>11.7.1</t>
  </si>
  <si>
    <t>11.8.1</t>
  </si>
  <si>
    <t>11.8.2</t>
  </si>
  <si>
    <t>11.8.3</t>
  </si>
  <si>
    <t>Access and disturbance</t>
  </si>
  <si>
    <r>
      <rPr>
        <b/>
        <sz val="11"/>
        <color theme="1"/>
        <rFont val="Open Sans"/>
      </rPr>
      <t>Scoring question</t>
    </r>
    <r>
      <rPr>
        <sz val="11"/>
        <color theme="1"/>
        <rFont val="Open Sans"/>
      </rPr>
      <t xml:space="preserve">
11.6.3</t>
    </r>
  </si>
  <si>
    <t>`</t>
  </si>
  <si>
    <t>Does the project have documented outcomes?</t>
  </si>
  <si>
    <t xml:space="preserve">Branch Weight </t>
  </si>
  <si>
    <t>Attribute Weight</t>
  </si>
  <si>
    <t>Branch</t>
  </si>
  <si>
    <t>Reviewer Score</t>
  </si>
  <si>
    <t>Impact No.</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</si>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</sst>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3">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1"/>
      <name val="Open Sans"/>
    </font>
    <font>
      <strike/>
      <sz val="11"/>
      <color theme="1"/>
      <name val="Open Sans"/>
    </font>
    <font>
      <i/>
      <sz val="11"/>
      <name val="Open Sans"/>
    </font>
    <font>
      <i/>
      <sz val="11"/>
      <color theme="1"/>
      <name val="Open Sans"/>
    </font>
    <font>
      <sz val="1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b/>
      <sz val="11"/>
      <color theme="0"/>
      <name val="Open sans"/>
      <family val="2"/>
    </font>
    <font>
      <sz val="9"/>
      <color indexed="81"/>
      <name val="Tahoma"/>
      <charset val="1"/>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93">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0" fillId="0" borderId="7" xfId="0" applyBorder="1" applyProtection="1"/>
    <xf numFmtId="0" fontId="7" fillId="0" borderId="9" xfId="0" applyFont="1" applyBorder="1" applyAlignment="1" applyProtection="1">
      <alignment horizontal="right"/>
    </xf>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5"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9" fillId="0" borderId="0" xfId="0" applyFont="1" applyFill="1" applyBorder="1"/>
    <xf numFmtId="0" fontId="1"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0" fillId="0" borderId="12" xfId="0" applyFill="1" applyBorder="1" applyProtection="1"/>
    <xf numFmtId="0" fontId="0" fillId="0" borderId="6" xfId="0" applyFill="1" applyBorder="1"/>
    <xf numFmtId="0" fontId="0" fillId="0" borderId="0" xfId="0" applyFill="1" applyBorder="1"/>
    <xf numFmtId="0" fontId="0" fillId="0" borderId="7" xfId="0" applyFill="1" applyBorder="1"/>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0" fillId="0" borderId="7" xfId="0" applyFont="1" applyBorder="1" applyAlignment="1">
      <alignment vertical="center"/>
    </xf>
    <xf numFmtId="0" fontId="1" fillId="2" borderId="3" xfId="0" applyFont="1" applyFill="1" applyBorder="1" applyAlignment="1">
      <alignment vertical="center"/>
    </xf>
    <xf numFmtId="0" fontId="1" fillId="2" borderId="4" xfId="0" applyFont="1" applyFill="1" applyBorder="1" applyAlignment="1">
      <alignment vertical="center" wrapText="1"/>
    </xf>
    <xf numFmtId="0" fontId="1" fillId="2" borderId="4" xfId="0" applyFont="1" applyFill="1" applyBorder="1" applyAlignment="1">
      <alignment vertical="center"/>
    </xf>
    <xf numFmtId="0" fontId="1" fillId="2" borderId="5" xfId="0" applyFont="1" applyFill="1" applyBorder="1" applyAlignment="1">
      <alignment vertical="center" wrapText="1"/>
    </xf>
    <xf numFmtId="0" fontId="0" fillId="0" borderId="0" xfId="0" applyFont="1" applyFill="1" applyAlignment="1">
      <alignment vertical="center" wrapText="1"/>
    </xf>
    <xf numFmtId="0" fontId="1" fillId="4" borderId="3" xfId="0" applyFont="1" applyFill="1" applyBorder="1" applyAlignment="1">
      <alignment vertical="center" wrapText="1"/>
    </xf>
    <xf numFmtId="0" fontId="1" fillId="5" borderId="3" xfId="0" applyFont="1" applyFill="1" applyBorder="1" applyAlignment="1">
      <alignment vertical="center" wrapText="1"/>
    </xf>
    <xf numFmtId="0" fontId="0" fillId="0" borderId="0" xfId="0" applyFont="1" applyAlignment="1">
      <alignment vertical="center" wrapText="1"/>
    </xf>
    <xf numFmtId="0" fontId="1" fillId="6" borderId="7" xfId="0" applyFont="1" applyFill="1" applyBorder="1"/>
    <xf numFmtId="0" fontId="0" fillId="0" borderId="3" xfId="0" applyBorder="1" applyAlignment="1">
      <alignment horizontal="center" vertical="center"/>
    </xf>
    <xf numFmtId="0" fontId="0" fillId="0" borderId="1" xfId="0" applyBorder="1" applyAlignment="1">
      <alignment horizontal="center" vertical="center"/>
    </xf>
    <xf numFmtId="0" fontId="13" fillId="0" borderId="0" xfId="0" applyFont="1" applyAlignment="1"/>
    <xf numFmtId="0" fontId="32" fillId="0" borderId="0" xfId="0" applyFont="1" applyAlignment="1">
      <alignment vertical="center"/>
    </xf>
    <xf numFmtId="0" fontId="33" fillId="0" borderId="0" xfId="0" applyFont="1" applyAlignment="1">
      <alignment vertical="center"/>
    </xf>
    <xf numFmtId="0" fontId="35" fillId="0" borderId="0" xfId="0" applyFont="1" applyAlignment="1">
      <alignment vertical="center"/>
    </xf>
    <xf numFmtId="0" fontId="32" fillId="0" borderId="0" xfId="0" applyFont="1" applyAlignment="1">
      <alignment horizontal="left" vertical="center" indent="6"/>
    </xf>
    <xf numFmtId="0" fontId="37" fillId="0" borderId="0" xfId="0" applyFont="1" applyAlignment="1">
      <alignment vertical="center"/>
    </xf>
    <xf numFmtId="0" fontId="38" fillId="0" borderId="0" xfId="0" applyFont="1" applyAlignment="1">
      <alignment horizontal="left" vertical="center" indent="4"/>
    </xf>
    <xf numFmtId="0" fontId="31" fillId="0" borderId="0" xfId="0" applyFont="1" applyBorder="1"/>
    <xf numFmtId="0" fontId="39" fillId="0" borderId="0" xfId="0" applyFont="1" applyBorder="1" applyAlignment="1">
      <alignment horizontal="center" vertical="center"/>
    </xf>
    <xf numFmtId="2" fontId="31" fillId="0" borderId="0" xfId="0" applyNumberFormat="1" applyFont="1" applyBorder="1" applyAlignment="1">
      <alignment horizontal="center" vertical="center"/>
    </xf>
    <xf numFmtId="2" fontId="31" fillId="4" borderId="0" xfId="0" applyNumberFormat="1" applyFont="1" applyFill="1" applyBorder="1" applyAlignment="1">
      <alignment horizontal="center" vertical="center"/>
    </xf>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4" fillId="0" borderId="8" xfId="0" applyFont="1" applyFill="1" applyBorder="1"/>
    <xf numFmtId="0" fontId="4" fillId="0" borderId="2" xfId="0" applyFont="1" applyFill="1" applyBorder="1"/>
    <xf numFmtId="0" fontId="4" fillId="0" borderId="9" xfId="0" applyFont="1" applyFill="1" applyBorder="1"/>
    <xf numFmtId="0" fontId="0" fillId="0" borderId="6" xfId="0" applyFont="1" applyFill="1" applyBorder="1" applyAlignment="1">
      <alignment wrapText="1"/>
    </xf>
    <xf numFmtId="0" fontId="0" fillId="0" borderId="0" xfId="0" applyFont="1" applyFill="1" applyBorder="1" applyAlignment="1">
      <alignment wrapText="1"/>
    </xf>
    <xf numFmtId="0" fontId="0" fillId="0" borderId="7" xfId="0" applyFont="1" applyFill="1" applyBorder="1" applyAlignment="1">
      <alignment wrapText="1"/>
    </xf>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8" xfId="0" applyFill="1" applyBorder="1"/>
    <xf numFmtId="0" fontId="0" fillId="0" borderId="2" xfId="0" applyFill="1" applyBorder="1"/>
    <xf numFmtId="0" fontId="0" fillId="0" borderId="9" xfId="0" applyFill="1" applyBorder="1"/>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16" fillId="0" borderId="8" xfId="0" applyFont="1" applyFill="1" applyBorder="1" applyAlignment="1">
      <alignment horizontal="left" wrapText="1"/>
    </xf>
    <xf numFmtId="0" fontId="16" fillId="0" borderId="2" xfId="0" applyFont="1" applyFill="1" applyBorder="1" applyAlignment="1">
      <alignment horizontal="left" wrapText="1"/>
    </xf>
    <xf numFmtId="0" fontId="16" fillId="0" borderId="9" xfId="0" applyFont="1" applyFill="1" applyBorder="1" applyAlignment="1">
      <alignment horizontal="left" wrapText="1"/>
    </xf>
    <xf numFmtId="0" fontId="0" fillId="14" borderId="1" xfId="0" applyFill="1" applyBorder="1" applyAlignment="1" applyProtection="1">
      <alignment horizontal="center" wrapText="1"/>
      <protection locked="0"/>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0" fillId="14" borderId="3" xfId="0" applyFill="1" applyBorder="1" applyAlignment="1" applyProtection="1">
      <alignment horizontal="left" wrapText="1"/>
      <protection locked="0"/>
    </xf>
    <xf numFmtId="0" fontId="0" fillId="14" borderId="4" xfId="0" applyFill="1" applyBorder="1" applyAlignment="1" applyProtection="1">
      <alignment horizontal="left" wrapText="1"/>
      <protection locked="0"/>
    </xf>
    <xf numFmtId="0" fontId="0" fillId="14" borderId="5" xfId="0" applyFill="1" applyBorder="1" applyAlignment="1" applyProtection="1">
      <alignment horizontal="left" wrapText="1"/>
      <protection locked="0"/>
    </xf>
    <xf numFmtId="0" fontId="0" fillId="14" borderId="6" xfId="0" applyFill="1" applyBorder="1" applyAlignment="1" applyProtection="1">
      <alignment horizontal="left" wrapText="1"/>
      <protection locked="0"/>
    </xf>
    <xf numFmtId="0" fontId="0" fillId="14" borderId="0" xfId="0" applyFill="1" applyBorder="1" applyAlignment="1" applyProtection="1">
      <alignment horizontal="left" wrapText="1"/>
      <protection locked="0"/>
    </xf>
    <xf numFmtId="0" fontId="0" fillId="14" borderId="7" xfId="0" applyFill="1" applyBorder="1" applyAlignment="1" applyProtection="1">
      <alignment horizontal="left" wrapText="1"/>
      <protection locked="0"/>
    </xf>
    <xf numFmtId="0" fontId="0" fillId="14" borderId="8" xfId="0" applyFill="1" applyBorder="1" applyAlignment="1" applyProtection="1">
      <alignment horizontal="left" wrapText="1"/>
      <protection locked="0"/>
    </xf>
    <xf numFmtId="0" fontId="0" fillId="14" borderId="2" xfId="0" applyFill="1" applyBorder="1" applyAlignment="1" applyProtection="1">
      <alignment horizontal="left" wrapText="1"/>
      <protection locked="0"/>
    </xf>
    <xf numFmtId="0" fontId="0" fillId="14" borderId="9" xfId="0" applyFill="1" applyBorder="1" applyAlignment="1" applyProtection="1">
      <alignment horizontal="left" wrapText="1"/>
      <protection locked="0"/>
    </xf>
    <xf numFmtId="0" fontId="1" fillId="0" borderId="6" xfId="0" applyFont="1" applyFill="1" applyBorder="1"/>
    <xf numFmtId="0" fontId="1" fillId="0" borderId="0" xfId="0" applyFont="1" applyFill="1" applyBorder="1"/>
    <xf numFmtId="0" fontId="1" fillId="0" borderId="7"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ont="1" applyFill="1" applyBorder="1"/>
    <xf numFmtId="0" fontId="0" fillId="0" borderId="0" xfId="0" applyFont="1" applyFill="1" applyBorder="1"/>
    <xf numFmtId="0" fontId="0"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0" fillId="0" borderId="3" xfId="0" applyFill="1" applyBorder="1"/>
    <xf numFmtId="0" fontId="0" fillId="0" borderId="4" xfId="0" applyFill="1" applyBorder="1"/>
    <xf numFmtId="0" fontId="0" fillId="0" borderId="5" xfId="0" applyFill="1" applyBorder="1"/>
    <xf numFmtId="0" fontId="1" fillId="11" borderId="4" xfId="0" applyFont="1" applyFill="1" applyBorder="1" applyAlignment="1">
      <alignment horizontal="center" vertical="center" textRotation="90"/>
    </xf>
    <xf numFmtId="0" fontId="1" fillId="11" borderId="0" xfId="0" applyFont="1" applyFill="1" applyBorder="1" applyAlignment="1">
      <alignment horizontal="center" vertical="center" textRotation="90"/>
    </xf>
    <xf numFmtId="0" fontId="26" fillId="0" borderId="13" xfId="0" applyFont="1" applyFill="1" applyBorder="1"/>
    <xf numFmtId="0" fontId="26" fillId="0" borderId="14" xfId="0" applyFont="1" applyFill="1" applyBorder="1"/>
    <xf numFmtId="0" fontId="26" fillId="0" borderId="15" xfId="0" applyFont="1" applyFill="1" applyBorder="1"/>
    <xf numFmtId="0" fontId="16" fillId="0" borderId="3" xfId="0" applyFont="1" applyFill="1" applyBorder="1"/>
    <xf numFmtId="0" fontId="16" fillId="0" borderId="4" xfId="0" applyFont="1" applyFill="1" applyBorder="1"/>
    <xf numFmtId="0" fontId="16" fillId="0" borderId="5" xfId="0" applyFont="1" applyFill="1" applyBorder="1"/>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4" fillId="0" borderId="0" xfId="0" applyFont="1" applyFill="1" applyBorder="1" applyAlignment="1">
      <alignment wrapText="1"/>
    </xf>
    <xf numFmtId="0" fontId="4" fillId="0" borderId="7" xfId="0" applyFont="1" applyFill="1" applyBorder="1" applyAlignment="1">
      <alignment wrapText="1"/>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6" fillId="0" borderId="10"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29" fillId="0" borderId="6" xfId="0" applyFont="1" applyFill="1" applyBorder="1" applyAlignment="1">
      <alignment wrapText="1"/>
    </xf>
    <xf numFmtId="0" fontId="29" fillId="0" borderId="0" xfId="0" applyFont="1" applyFill="1" applyBorder="1" applyAlignment="1">
      <alignment wrapText="1"/>
    </xf>
    <xf numFmtId="0" fontId="29" fillId="0" borderId="7" xfId="0" applyFont="1" applyFill="1" applyBorder="1" applyAlignment="1">
      <alignment wrapText="1"/>
    </xf>
    <xf numFmtId="0" fontId="29" fillId="0" borderId="6" xfId="0" applyFont="1" applyFill="1" applyBorder="1"/>
    <xf numFmtId="0" fontId="29" fillId="0" borderId="0" xfId="0" applyFont="1" applyFill="1" applyBorder="1"/>
    <xf numFmtId="0" fontId="29" fillId="0" borderId="7" xfId="0" applyFont="1" applyFill="1" applyBorder="1"/>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10" xfId="0" applyFill="1" applyBorder="1" applyAlignment="1">
      <alignment horizontal="left" wrapText="1"/>
    </xf>
    <xf numFmtId="0" fontId="0" fillId="0" borderId="11" xfId="0" applyFill="1" applyBorder="1" applyAlignment="1">
      <alignment horizontal="left" wrapText="1"/>
    </xf>
    <xf numFmtId="0" fontId="4" fillId="0" borderId="11" xfId="0" applyFont="1" applyFill="1" applyBorder="1" applyAlignment="1">
      <alignment horizontal="left" wrapText="1"/>
    </xf>
    <xf numFmtId="0" fontId="4" fillId="0" borderId="12"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0" fillId="14" borderId="1" xfId="0" applyFill="1" applyBorder="1" applyAlignment="1" applyProtection="1">
      <alignment horizontal="left"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1" fillId="0" borderId="13" xfId="0" applyFont="1" applyFill="1" applyBorder="1"/>
    <xf numFmtId="0" fontId="1" fillId="0" borderId="14" xfId="0" applyFont="1" applyFill="1" applyBorder="1"/>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14" borderId="3" xfId="0" applyFill="1" applyBorder="1" applyAlignment="1" applyProtection="1">
      <alignment horizontal="center" wrapText="1"/>
      <protection locked="0"/>
    </xf>
    <xf numFmtId="0" fontId="0" fillId="14" borderId="4" xfId="0" applyFill="1" applyBorder="1" applyAlignment="1" applyProtection="1">
      <alignment horizontal="center" wrapText="1"/>
      <protection locked="0"/>
    </xf>
    <xf numFmtId="0" fontId="0" fillId="14" borderId="5" xfId="0" applyFill="1" applyBorder="1" applyAlignment="1" applyProtection="1">
      <alignment horizontal="center" wrapText="1"/>
      <protection locked="0"/>
    </xf>
    <xf numFmtId="0" fontId="0" fillId="14" borderId="6" xfId="0" applyFill="1" applyBorder="1" applyAlignment="1" applyProtection="1">
      <alignment horizontal="center" wrapText="1"/>
      <protection locked="0"/>
    </xf>
    <xf numFmtId="0" fontId="0" fillId="14" borderId="0" xfId="0" applyFill="1" applyBorder="1" applyAlignment="1" applyProtection="1">
      <alignment horizontal="center" wrapText="1"/>
      <protection locked="0"/>
    </xf>
    <xf numFmtId="0" fontId="0" fillId="14" borderId="7" xfId="0" applyFill="1" applyBorder="1" applyAlignment="1" applyProtection="1">
      <alignment horizontal="center" wrapText="1"/>
      <protection locked="0"/>
    </xf>
    <xf numFmtId="0" fontId="0" fillId="14" borderId="8" xfId="0" applyFill="1" applyBorder="1" applyAlignment="1" applyProtection="1">
      <alignment horizontal="center" wrapText="1"/>
      <protection locked="0"/>
    </xf>
    <xf numFmtId="0" fontId="0" fillId="14" borderId="2" xfId="0" applyFill="1" applyBorder="1" applyAlignment="1" applyProtection="1">
      <alignment horizontal="center" wrapText="1"/>
      <protection locked="0"/>
    </xf>
    <xf numFmtId="0" fontId="0" fillId="14" borderId="9" xfId="0" applyFill="1" applyBorder="1" applyAlignment="1" applyProtection="1">
      <alignment horizontal="center" wrapText="1"/>
      <protection locked="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0" xfId="0" applyFont="1" applyFill="1" applyBorder="1" applyAlignment="1">
      <alignment horizontal="left"/>
    </xf>
    <xf numFmtId="0" fontId="6" fillId="0" borderId="7" xfId="0" applyFont="1" applyFill="1" applyBorder="1" applyAlignment="1">
      <alignment horizontal="left"/>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vertical="top"/>
    </xf>
    <xf numFmtId="0" fontId="0" fillId="0" borderId="2" xfId="0" applyFill="1" applyBorder="1" applyAlignment="1">
      <alignment horizontal="left" vertical="top"/>
    </xf>
    <xf numFmtId="0" fontId="0" fillId="0" borderId="9" xfId="0" applyFill="1" applyBorder="1" applyAlignment="1">
      <alignment horizontal="left" vertical="top"/>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6" fillId="0" borderId="5" xfId="0" applyFont="1" applyFill="1" applyBorder="1" applyAlignment="1">
      <alignment horizontal="left" wrapText="1"/>
    </xf>
    <xf numFmtId="0" fontId="6" fillId="0" borderId="9" xfId="0" applyFont="1" applyFill="1" applyBorder="1" applyAlignment="1">
      <alignment horizontal="left" wrapText="1"/>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26" fillId="0" borderId="13" xfId="0" applyFont="1" applyFill="1" applyBorder="1" applyAlignment="1">
      <alignment wrapText="1"/>
    </xf>
    <xf numFmtId="0" fontId="26" fillId="0" borderId="14" xfId="0" applyFont="1" applyFill="1" applyBorder="1" applyAlignment="1">
      <alignmen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11" fillId="0" borderId="3" xfId="0" applyFont="1" applyFill="1" applyBorder="1" applyAlignment="1">
      <alignment horizontal="left" wrapText="1"/>
    </xf>
    <xf numFmtId="0" fontId="11" fillId="0" borderId="4" xfId="0" applyFont="1" applyFill="1" applyBorder="1" applyAlignment="1">
      <alignment horizontal="left" wrapText="1"/>
    </xf>
    <xf numFmtId="0" fontId="11" fillId="0" borderId="5" xfId="0" applyFont="1" applyFill="1" applyBorder="1" applyAlignment="1">
      <alignment horizontal="left" wrapText="1"/>
    </xf>
    <xf numFmtId="0" fontId="11" fillId="0" borderId="8" xfId="0" applyFont="1" applyFill="1" applyBorder="1" applyAlignment="1">
      <alignment horizontal="left" wrapText="1"/>
    </xf>
    <xf numFmtId="0" fontId="11" fillId="0" borderId="2" xfId="0" applyFont="1" applyFill="1" applyBorder="1" applyAlignment="1">
      <alignment horizontal="left" wrapText="1"/>
    </xf>
    <xf numFmtId="0" fontId="11" fillId="0" borderId="9" xfId="0" applyFont="1" applyFill="1" applyBorder="1" applyAlignment="1">
      <alignment horizontal="left"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1" fontId="14" fillId="10" borderId="24" xfId="0" applyNumberFormat="1"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(Calculations!$N$84,Calculations!$P$84,Calculations!$R$84)</c:f>
              <c:numCache>
                <c:formatCode>0</c:formatCode>
                <c:ptCount val="3"/>
                <c:pt idx="0">
                  <c:v>70.2</c:v>
                </c:pt>
                <c:pt idx="1">
                  <c:v>17.545000000000002</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50</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1141209</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37" t="str">
        <f ca="1">YEAR(NOW()) &amp; " Project scoring sheet "</f>
        <v xml:space="preserve">2016 Project scoring sheet </v>
      </c>
      <c r="D11" s="137"/>
      <c r="E11" s="137"/>
    </row>
    <row r="12" spans="3:9" ht="22.5">
      <c r="C12" s="138" t="s">
        <v>147</v>
      </c>
    </row>
    <row r="14" spans="3:9" ht="21">
      <c r="C14" s="139" t="s">
        <v>118</v>
      </c>
      <c r="D14" s="236"/>
      <c r="E14" s="237"/>
      <c r="F14" s="237"/>
      <c r="G14" s="237"/>
      <c r="H14" s="238"/>
    </row>
    <row r="15" spans="3:9" ht="6" customHeight="1">
      <c r="C15" s="139"/>
      <c r="D15" s="140"/>
      <c r="E15" s="140"/>
      <c r="F15" s="140"/>
      <c r="G15" s="140"/>
      <c r="H15" s="140"/>
      <c r="I15" s="141"/>
    </row>
    <row r="16" spans="3:9" ht="21">
      <c r="C16" s="142" t="s">
        <v>119</v>
      </c>
      <c r="D16" s="239"/>
      <c r="E16" s="239"/>
      <c r="F16" s="239"/>
      <c r="G16" s="239"/>
      <c r="H16" s="239"/>
    </row>
    <row r="17" spans="3:8" ht="6" customHeight="1">
      <c r="C17" s="142"/>
      <c r="D17" s="140"/>
      <c r="E17" s="140"/>
      <c r="F17" s="140"/>
      <c r="G17" s="140"/>
      <c r="H17" s="140"/>
    </row>
    <row r="18" spans="3:8" ht="21">
      <c r="C18" s="139" t="s">
        <v>120</v>
      </c>
      <c r="D18" s="239"/>
      <c r="E18" s="239"/>
      <c r="F18" s="239"/>
      <c r="G18" s="239"/>
      <c r="H18" s="239"/>
    </row>
    <row r="19" spans="3:8" ht="6" customHeight="1">
      <c r="C19" s="139"/>
      <c r="D19" s="140"/>
      <c r="E19" s="140"/>
      <c r="F19" s="140"/>
      <c r="G19" s="140"/>
      <c r="H19" s="140"/>
    </row>
    <row r="20" spans="3:8" ht="21">
      <c r="C20" s="139" t="s">
        <v>121</v>
      </c>
      <c r="D20" s="239"/>
      <c r="E20" s="239"/>
      <c r="F20" s="239"/>
      <c r="G20" s="239"/>
      <c r="H20" s="239"/>
    </row>
    <row r="25" spans="3:8" ht="15">
      <c r="C25" s="143"/>
    </row>
    <row r="27" spans="3:8">
      <c r="C27" t="s">
        <v>122</v>
      </c>
    </row>
    <row r="28" spans="3:8" ht="15">
      <c r="C28" s="143"/>
      <c r="D28" s="144"/>
    </row>
    <row r="29" spans="3:8">
      <c r="C29" t="s">
        <v>122</v>
      </c>
    </row>
    <row r="35" spans="3:4">
      <c r="C35" t="s">
        <v>122</v>
      </c>
      <c r="D35" s="145" t="s">
        <v>122</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4" sqref="A64"/>
    </sheetView>
  </sheetViews>
  <sheetFormatPr defaultRowHeight="14.25"/>
  <cols>
    <col min="1" max="1" width="2.875" customWidth="1"/>
  </cols>
  <sheetData>
    <row r="3" spans="2:2" ht="31.5">
      <c r="B3" s="225" t="s">
        <v>275</v>
      </c>
    </row>
    <row r="5" spans="2:2" ht="16.5">
      <c r="B5" s="226" t="s">
        <v>251</v>
      </c>
    </row>
    <row r="6" spans="2:2" ht="16.5">
      <c r="B6" s="226"/>
    </row>
    <row r="7" spans="2:2" ht="16.5">
      <c r="B7" s="226" t="s">
        <v>252</v>
      </c>
    </row>
    <row r="8" spans="2:2" ht="6" customHeight="1">
      <c r="B8" s="227"/>
    </row>
    <row r="9" spans="2:2" ht="15">
      <c r="B9" s="227" t="s">
        <v>253</v>
      </c>
    </row>
    <row r="10" spans="2:2" ht="16.5">
      <c r="B10" s="228" t="s">
        <v>254</v>
      </c>
    </row>
    <row r="11" spans="2:2">
      <c r="B11" s="229" t="s">
        <v>255</v>
      </c>
    </row>
    <row r="12" spans="2:2">
      <c r="B12" s="229" t="s">
        <v>256</v>
      </c>
    </row>
    <row r="13" spans="2:2">
      <c r="B13" s="229" t="s">
        <v>257</v>
      </c>
    </row>
    <row r="14" spans="2:2">
      <c r="B14" s="229" t="s">
        <v>258</v>
      </c>
    </row>
    <row r="15" spans="2:2" ht="16.5">
      <c r="B15" s="226"/>
    </row>
    <row r="16" spans="2:2">
      <c r="B16" s="230" t="s">
        <v>259</v>
      </c>
    </row>
    <row r="17" spans="2:2" ht="16.5">
      <c r="B17" s="226"/>
    </row>
    <row r="18" spans="2:2" ht="15">
      <c r="B18" s="227" t="s">
        <v>260</v>
      </c>
    </row>
    <row r="19" spans="2:2">
      <c r="B19" s="226" t="s">
        <v>261</v>
      </c>
    </row>
    <row r="20" spans="2:2">
      <c r="B20" s="226"/>
    </row>
    <row r="21" spans="2:2">
      <c r="B21" s="226" t="s">
        <v>262</v>
      </c>
    </row>
    <row r="22" spans="2:2">
      <c r="B22" s="226" t="s">
        <v>263</v>
      </c>
    </row>
    <row r="23" spans="2:2" ht="15">
      <c r="B23" s="231" t="s">
        <v>264</v>
      </c>
    </row>
    <row r="24" spans="2:2" ht="15">
      <c r="B24" s="231" t="s">
        <v>265</v>
      </c>
    </row>
    <row r="25" spans="2:2" ht="15">
      <c r="B25" s="231" t="s">
        <v>266</v>
      </c>
    </row>
    <row r="26" spans="2:2" ht="15">
      <c r="B26" s="231" t="s">
        <v>267</v>
      </c>
    </row>
    <row r="27" spans="2:2">
      <c r="B27" s="226" t="s">
        <v>268</v>
      </c>
    </row>
    <row r="28" spans="2:2" ht="15">
      <c r="B28" s="231" t="s">
        <v>269</v>
      </c>
    </row>
    <row r="29" spans="2:2" ht="15">
      <c r="B29" s="231" t="s">
        <v>270</v>
      </c>
    </row>
    <row r="30" spans="2:2" ht="15">
      <c r="B30" s="231" t="s">
        <v>271</v>
      </c>
    </row>
    <row r="31" spans="2:2">
      <c r="B31" s="226"/>
    </row>
    <row r="32" spans="2:2" ht="15">
      <c r="B32" s="227" t="s">
        <v>272</v>
      </c>
    </row>
    <row r="33" spans="2:2">
      <c r="B33" s="226" t="s">
        <v>273</v>
      </c>
    </row>
    <row r="34" spans="2:2">
      <c r="B34" s="226"/>
    </row>
    <row r="35" spans="2:2">
      <c r="B35" s="226" t="s">
        <v>274</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C302"/>
  <sheetViews>
    <sheetView showGridLines="0" zoomScale="90" zoomScaleNormal="90" workbookViewId="0">
      <selection activeCell="K8" sqref="K8"/>
    </sheetView>
  </sheetViews>
  <sheetFormatPr defaultRowHeight="14.25"/>
  <cols>
    <col min="1" max="1" width="4.625" customWidth="1"/>
    <col min="2" max="3" width="11.25" customWidth="1"/>
    <col min="8" max="8" width="9" customWidth="1"/>
    <col min="10" max="10" width="12.5" customWidth="1"/>
    <col min="11" max="11" width="9.5" style="5" customWidth="1"/>
    <col min="12" max="12" width="2.125" customWidth="1"/>
    <col min="13" max="13" width="16.875" customWidth="1"/>
  </cols>
  <sheetData>
    <row r="3" spans="1:29" ht="30">
      <c r="B3" s="104" t="s">
        <v>145</v>
      </c>
      <c r="D3" s="7"/>
      <c r="E3" s="7"/>
      <c r="F3" s="7"/>
      <c r="G3" s="7"/>
      <c r="H3" s="7"/>
      <c r="I3" s="7"/>
      <c r="J3" s="7"/>
      <c r="K3" s="105"/>
    </row>
    <row r="4" spans="1:29" ht="16.5">
      <c r="D4" s="7"/>
      <c r="E4" s="7"/>
      <c r="F4" s="7"/>
      <c r="G4" s="7"/>
      <c r="H4" s="7"/>
      <c r="I4" s="7"/>
      <c r="J4" s="7"/>
      <c r="K4" s="105"/>
    </row>
    <row r="5" spans="1:29" ht="16.5">
      <c r="D5" s="7"/>
      <c r="E5" s="7"/>
      <c r="F5" s="7"/>
      <c r="G5" s="7"/>
      <c r="H5" s="7"/>
      <c r="I5" s="7"/>
      <c r="J5" s="7"/>
      <c r="K5" s="105"/>
    </row>
    <row r="6" spans="1:29" ht="16.5">
      <c r="D6" s="7"/>
      <c r="E6" s="7"/>
      <c r="F6" s="7"/>
      <c r="G6" s="7"/>
      <c r="H6" s="7"/>
      <c r="I6" s="7"/>
      <c r="J6" s="7"/>
      <c r="K6" s="105"/>
      <c r="AC6" s="1" t="s">
        <v>101</v>
      </c>
    </row>
    <row r="7" spans="1:29" ht="15" customHeight="1">
      <c r="A7" s="313" t="s">
        <v>0</v>
      </c>
      <c r="B7" s="315" t="s">
        <v>102</v>
      </c>
      <c r="C7" s="318" t="s">
        <v>148</v>
      </c>
      <c r="D7" s="321" t="s">
        <v>23</v>
      </c>
      <c r="E7" s="322"/>
      <c r="F7" s="322"/>
      <c r="G7" s="322"/>
      <c r="H7" s="322"/>
      <c r="I7" s="322"/>
      <c r="J7" s="323"/>
      <c r="K7" s="106" t="s">
        <v>22</v>
      </c>
      <c r="M7" t="s">
        <v>103</v>
      </c>
      <c r="AC7" t="s">
        <v>104</v>
      </c>
    </row>
    <row r="8" spans="1:29" ht="16.5" customHeight="1">
      <c r="A8" s="314"/>
      <c r="B8" s="316"/>
      <c r="C8" s="319"/>
      <c r="D8" s="360" t="s">
        <v>149</v>
      </c>
      <c r="E8" s="361"/>
      <c r="F8" s="361"/>
      <c r="G8" s="361"/>
      <c r="H8" s="361"/>
      <c r="I8" s="361"/>
      <c r="J8" s="362"/>
      <c r="K8" s="195"/>
      <c r="M8" s="277"/>
      <c r="N8" s="278"/>
      <c r="O8" s="278"/>
      <c r="P8" s="278"/>
      <c r="Q8" s="279"/>
      <c r="AC8" t="s">
        <v>105</v>
      </c>
    </row>
    <row r="9" spans="1:29" ht="14.25" customHeight="1">
      <c r="A9" s="314"/>
      <c r="B9" s="316"/>
      <c r="C9" s="319"/>
      <c r="D9" s="265" t="s">
        <v>89</v>
      </c>
      <c r="E9" s="266"/>
      <c r="F9" s="266"/>
      <c r="G9" s="266"/>
      <c r="H9" s="266"/>
      <c r="I9" s="266"/>
      <c r="J9" s="267"/>
      <c r="K9" s="107"/>
      <c r="M9" s="280"/>
      <c r="N9" s="281"/>
      <c r="O9" s="281"/>
      <c r="P9" s="281"/>
      <c r="Q9" s="282"/>
      <c r="AC9">
        <v>0</v>
      </c>
    </row>
    <row r="10" spans="1:29" ht="14.25" customHeight="1">
      <c r="A10" s="314"/>
      <c r="B10" s="317"/>
      <c r="C10" s="320"/>
      <c r="D10" s="268"/>
      <c r="E10" s="269"/>
      <c r="F10" s="269"/>
      <c r="G10" s="269"/>
      <c r="H10" s="269"/>
      <c r="I10" s="269"/>
      <c r="J10" s="270"/>
      <c r="K10" s="108"/>
      <c r="M10" s="283"/>
      <c r="N10" s="284"/>
      <c r="O10" s="284"/>
      <c r="P10" s="284"/>
      <c r="Q10" s="285"/>
      <c r="AC10">
        <v>1</v>
      </c>
    </row>
    <row r="11" spans="1:29">
      <c r="A11" s="314"/>
      <c r="C11" s="109"/>
      <c r="D11" s="7"/>
      <c r="E11" s="7"/>
      <c r="F11" s="7"/>
      <c r="G11" s="7"/>
      <c r="H11" s="7"/>
      <c r="I11" s="7"/>
      <c r="J11" s="7"/>
      <c r="K11" s="105"/>
      <c r="AC11">
        <v>2</v>
      </c>
    </row>
    <row r="12" spans="1:29" ht="15" customHeight="1">
      <c r="A12" s="314"/>
      <c r="B12" s="315" t="s">
        <v>152</v>
      </c>
      <c r="C12" s="331" t="s">
        <v>151</v>
      </c>
      <c r="D12" s="346" t="s">
        <v>50</v>
      </c>
      <c r="E12" s="347"/>
      <c r="F12" s="347"/>
      <c r="G12" s="347"/>
      <c r="H12" s="347"/>
      <c r="I12" s="347"/>
      <c r="J12" s="347"/>
      <c r="K12" s="106" t="s">
        <v>22</v>
      </c>
      <c r="M12" t="s">
        <v>103</v>
      </c>
      <c r="AC12">
        <v>3</v>
      </c>
    </row>
    <row r="13" spans="1:29" ht="14.25" customHeight="1">
      <c r="A13" s="314"/>
      <c r="B13" s="316"/>
      <c r="C13" s="344"/>
      <c r="D13" s="348" t="s">
        <v>150</v>
      </c>
      <c r="E13" s="348"/>
      <c r="F13" s="348"/>
      <c r="G13" s="348"/>
      <c r="H13" s="348"/>
      <c r="I13" s="348"/>
      <c r="J13" s="348"/>
      <c r="K13" s="196"/>
      <c r="M13" s="277"/>
      <c r="N13" s="278"/>
      <c r="O13" s="278"/>
      <c r="P13" s="278"/>
      <c r="Q13" s="279"/>
      <c r="AC13">
        <v>4</v>
      </c>
    </row>
    <row r="14" spans="1:29">
      <c r="A14" s="314"/>
      <c r="B14" s="316"/>
      <c r="C14" s="344"/>
      <c r="D14" s="349"/>
      <c r="E14" s="349"/>
      <c r="F14" s="349"/>
      <c r="G14" s="349"/>
      <c r="H14" s="349"/>
      <c r="I14" s="349"/>
      <c r="J14" s="349"/>
      <c r="K14" s="110"/>
      <c r="M14" s="280"/>
      <c r="N14" s="281"/>
      <c r="O14" s="281"/>
      <c r="P14" s="281"/>
      <c r="Q14" s="282"/>
      <c r="AC14">
        <v>5</v>
      </c>
    </row>
    <row r="15" spans="1:29">
      <c r="A15" s="314"/>
      <c r="B15" s="316"/>
      <c r="C15" s="344"/>
      <c r="D15" s="350" t="s">
        <v>77</v>
      </c>
      <c r="E15" s="350"/>
      <c r="F15" s="350"/>
      <c r="G15" s="350"/>
      <c r="H15" s="350"/>
      <c r="I15" s="350"/>
      <c r="J15" s="350"/>
      <c r="K15" s="111"/>
      <c r="M15" s="280"/>
      <c r="N15" s="281"/>
      <c r="O15" s="281"/>
      <c r="P15" s="281"/>
      <c r="Q15" s="282"/>
    </row>
    <row r="16" spans="1:29">
      <c r="A16" s="314"/>
      <c r="B16" s="317"/>
      <c r="C16" s="345"/>
      <c r="D16" s="351"/>
      <c r="E16" s="351"/>
      <c r="F16" s="351"/>
      <c r="G16" s="351"/>
      <c r="H16" s="351"/>
      <c r="I16" s="351"/>
      <c r="J16" s="351"/>
      <c r="K16" s="112"/>
      <c r="M16" s="283"/>
      <c r="N16" s="284"/>
      <c r="O16" s="284"/>
      <c r="P16" s="284"/>
      <c r="Q16" s="285"/>
    </row>
    <row r="17" spans="1:17">
      <c r="A17" s="314"/>
      <c r="C17" s="109"/>
      <c r="D17" s="7"/>
      <c r="E17" s="7"/>
      <c r="F17" s="7"/>
      <c r="G17" s="7"/>
      <c r="H17" s="7"/>
      <c r="I17" s="7"/>
      <c r="J17" s="7"/>
      <c r="K17" s="105"/>
    </row>
    <row r="18" spans="1:17" ht="15" customHeight="1">
      <c r="A18" s="314"/>
      <c r="B18" s="309" t="s">
        <v>153</v>
      </c>
      <c r="C18" s="310" t="s">
        <v>154</v>
      </c>
      <c r="D18" s="352" t="s">
        <v>75</v>
      </c>
      <c r="E18" s="353"/>
      <c r="F18" s="353"/>
      <c r="G18" s="353"/>
      <c r="H18" s="353"/>
      <c r="I18" s="353"/>
      <c r="J18" s="353"/>
      <c r="K18" s="106" t="s">
        <v>22</v>
      </c>
      <c r="M18" t="s">
        <v>103</v>
      </c>
    </row>
    <row r="19" spans="1:17" ht="14.25" customHeight="1">
      <c r="A19" s="314"/>
      <c r="B19" s="309"/>
      <c r="C19" s="310"/>
      <c r="D19" s="354"/>
      <c r="E19" s="355"/>
      <c r="F19" s="355"/>
      <c r="G19" s="355"/>
      <c r="H19" s="355"/>
      <c r="I19" s="355"/>
      <c r="J19" s="355"/>
      <c r="K19" s="4"/>
      <c r="M19" s="356"/>
      <c r="N19" s="356"/>
      <c r="O19" s="356"/>
      <c r="P19" s="356"/>
      <c r="Q19" s="356"/>
    </row>
    <row r="20" spans="1:17" ht="21.75" customHeight="1">
      <c r="A20" s="314"/>
      <c r="B20" s="309"/>
      <c r="C20" s="310"/>
      <c r="D20" s="357" t="s">
        <v>155</v>
      </c>
      <c r="E20" s="358"/>
      <c r="F20" s="358"/>
      <c r="G20" s="358"/>
      <c r="H20" s="358"/>
      <c r="I20" s="358"/>
      <c r="J20" s="359"/>
      <c r="K20" s="195"/>
      <c r="M20" s="356"/>
      <c r="N20" s="356"/>
      <c r="O20" s="356"/>
      <c r="P20" s="356"/>
      <c r="Q20" s="356"/>
    </row>
    <row r="21" spans="1:17" ht="14.25" customHeight="1">
      <c r="A21" s="314"/>
      <c r="B21" s="309"/>
      <c r="C21" s="310"/>
      <c r="D21" s="265"/>
      <c r="E21" s="266"/>
      <c r="F21" s="266"/>
      <c r="G21" s="266"/>
      <c r="H21" s="266"/>
      <c r="I21" s="266"/>
      <c r="J21" s="267"/>
      <c r="K21" s="107"/>
      <c r="M21" s="356"/>
      <c r="N21" s="356"/>
      <c r="O21" s="356"/>
      <c r="P21" s="356"/>
      <c r="Q21" s="356"/>
    </row>
    <row r="22" spans="1:17" ht="14.25" customHeight="1">
      <c r="A22" s="314"/>
      <c r="B22" s="309"/>
      <c r="C22" s="310"/>
      <c r="D22" s="265" t="s">
        <v>156</v>
      </c>
      <c r="E22" s="266"/>
      <c r="F22" s="266"/>
      <c r="G22" s="266"/>
      <c r="H22" s="266"/>
      <c r="I22" s="266"/>
      <c r="J22" s="267"/>
      <c r="K22" s="107"/>
      <c r="M22" s="356"/>
      <c r="N22" s="356"/>
      <c r="O22" s="356"/>
      <c r="P22" s="356"/>
      <c r="Q22" s="356"/>
    </row>
    <row r="23" spans="1:17" ht="14.25" customHeight="1">
      <c r="A23" s="314"/>
      <c r="B23" s="309"/>
      <c r="C23" s="310"/>
      <c r="D23" s="268"/>
      <c r="E23" s="269"/>
      <c r="F23" s="269"/>
      <c r="G23" s="269"/>
      <c r="H23" s="269"/>
      <c r="I23" s="269"/>
      <c r="J23" s="270"/>
      <c r="K23" s="112"/>
      <c r="M23" s="356"/>
      <c r="N23" s="356"/>
      <c r="O23" s="356"/>
      <c r="P23" s="356"/>
      <c r="Q23" s="356"/>
    </row>
    <row r="24" spans="1:17" ht="18.75" customHeight="1">
      <c r="A24" s="5"/>
      <c r="B24" s="5"/>
      <c r="C24" s="114"/>
      <c r="D24" s="115"/>
      <c r="E24" s="115"/>
      <c r="F24" s="115"/>
      <c r="G24" s="115"/>
      <c r="H24" s="115"/>
      <c r="I24" s="115"/>
      <c r="J24" s="115"/>
      <c r="K24" s="116"/>
    </row>
    <row r="25" spans="1:17" ht="16.5" customHeight="1">
      <c r="A25" s="324" t="s">
        <v>107</v>
      </c>
      <c r="B25" s="326" t="s">
        <v>106</v>
      </c>
      <c r="C25" s="328" t="s">
        <v>157</v>
      </c>
      <c r="D25" s="117" t="s">
        <v>84</v>
      </c>
      <c r="E25" s="118"/>
      <c r="F25" s="118"/>
      <c r="G25" s="118"/>
      <c r="H25" s="118"/>
      <c r="I25" s="118"/>
      <c r="J25" s="119"/>
      <c r="K25" s="120" t="s">
        <v>108</v>
      </c>
      <c r="M25" t="s">
        <v>103</v>
      </c>
    </row>
    <row r="26" spans="1:17" ht="14.25" customHeight="1">
      <c r="A26" s="325"/>
      <c r="B26" s="327"/>
      <c r="C26" s="329"/>
      <c r="D26" s="121"/>
      <c r="E26" s="122"/>
      <c r="F26" s="122"/>
      <c r="G26" s="122"/>
      <c r="H26" s="122"/>
      <c r="I26" s="122"/>
      <c r="J26" s="123"/>
      <c r="K26" s="197"/>
      <c r="M26" s="372"/>
      <c r="N26" s="373"/>
      <c r="O26" s="373"/>
      <c r="P26" s="373"/>
      <c r="Q26" s="374"/>
    </row>
    <row r="27" spans="1:17" ht="14.25" customHeight="1">
      <c r="A27" s="325"/>
      <c r="B27" s="327"/>
      <c r="C27" s="329"/>
      <c r="D27" s="121"/>
      <c r="E27" s="122"/>
      <c r="F27" s="122"/>
      <c r="G27" s="122"/>
      <c r="H27" s="122"/>
      <c r="I27" s="122"/>
      <c r="J27" s="123"/>
      <c r="K27" s="124"/>
      <c r="M27" s="375"/>
      <c r="N27" s="376"/>
      <c r="O27" s="376"/>
      <c r="P27" s="376"/>
      <c r="Q27" s="377"/>
    </row>
    <row r="28" spans="1:17" ht="17.25" customHeight="1">
      <c r="A28" s="325"/>
      <c r="B28" s="125"/>
      <c r="C28" s="330"/>
      <c r="D28" s="126"/>
      <c r="E28" s="127"/>
      <c r="F28" s="127"/>
      <c r="G28" s="127"/>
      <c r="H28" s="127"/>
      <c r="I28" s="127"/>
      <c r="J28" s="128"/>
      <c r="K28" s="113"/>
      <c r="M28" s="378"/>
      <c r="N28" s="379"/>
      <c r="O28" s="379"/>
      <c r="P28" s="379"/>
      <c r="Q28" s="380"/>
    </row>
    <row r="29" spans="1:17" ht="14.25" customHeight="1">
      <c r="A29" s="5"/>
      <c r="C29" s="11"/>
      <c r="D29" s="7"/>
      <c r="E29" s="7"/>
      <c r="F29" s="7"/>
      <c r="G29" s="7"/>
      <c r="H29" s="7"/>
      <c r="I29" s="7"/>
      <c r="J29" s="7"/>
      <c r="K29" s="129"/>
    </row>
    <row r="30" spans="1:17" ht="15" customHeight="1">
      <c r="A30" s="381" t="s">
        <v>6</v>
      </c>
      <c r="B30" s="309" t="s">
        <v>162</v>
      </c>
      <c r="C30" s="310" t="s">
        <v>161</v>
      </c>
      <c r="D30" s="322" t="s">
        <v>24</v>
      </c>
      <c r="E30" s="322"/>
      <c r="F30" s="322"/>
      <c r="G30" s="322"/>
      <c r="H30" s="322"/>
      <c r="I30" s="322"/>
      <c r="J30" s="322"/>
      <c r="K30" s="130" t="s">
        <v>22</v>
      </c>
      <c r="M30" t="s">
        <v>103</v>
      </c>
    </row>
    <row r="31" spans="1:17" ht="16.5" customHeight="1">
      <c r="A31" s="382"/>
      <c r="B31" s="309"/>
      <c r="C31" s="310"/>
      <c r="D31" s="384" t="s">
        <v>76</v>
      </c>
      <c r="E31" s="384"/>
      <c r="F31" s="384"/>
      <c r="G31" s="384"/>
      <c r="H31" s="384"/>
      <c r="I31" s="384"/>
      <c r="J31" s="385"/>
      <c r="K31" s="195"/>
      <c r="M31" s="356"/>
      <c r="N31" s="356"/>
      <c r="O31" s="356"/>
      <c r="P31" s="356"/>
      <c r="Q31" s="356"/>
    </row>
    <row r="32" spans="1:17">
      <c r="A32" s="382"/>
      <c r="B32" s="309"/>
      <c r="C32" s="310"/>
      <c r="D32" s="386"/>
      <c r="E32" s="386"/>
      <c r="F32" s="386"/>
      <c r="G32" s="386"/>
      <c r="H32" s="386"/>
      <c r="I32" s="386"/>
      <c r="J32" s="387"/>
      <c r="K32" s="107"/>
      <c r="M32" s="356"/>
      <c r="N32" s="356"/>
      <c r="O32" s="356"/>
      <c r="P32" s="356"/>
      <c r="Q32" s="356"/>
    </row>
    <row r="33" spans="1:17" ht="16.5" customHeight="1">
      <c r="A33" s="382"/>
      <c r="B33" s="309"/>
      <c r="C33" s="310"/>
      <c r="D33" s="388"/>
      <c r="E33" s="388"/>
      <c r="F33" s="388"/>
      <c r="G33" s="388"/>
      <c r="H33" s="388"/>
      <c r="I33" s="388"/>
      <c r="J33" s="389"/>
      <c r="K33" s="107"/>
      <c r="M33" s="356"/>
      <c r="N33" s="356"/>
      <c r="O33" s="356"/>
      <c r="P33" s="356"/>
      <c r="Q33" s="356"/>
    </row>
    <row r="34" spans="1:17" ht="14.25" customHeight="1">
      <c r="A34" s="382"/>
      <c r="B34" s="309"/>
      <c r="C34" s="310"/>
      <c r="D34" s="311" t="s">
        <v>158</v>
      </c>
      <c r="E34" s="311"/>
      <c r="F34" s="311"/>
      <c r="G34" s="311"/>
      <c r="H34" s="311"/>
      <c r="I34" s="311"/>
      <c r="J34" s="312"/>
      <c r="K34" s="107"/>
      <c r="M34" s="356"/>
      <c r="N34" s="356"/>
      <c r="O34" s="356"/>
      <c r="P34" s="356"/>
      <c r="Q34" s="356"/>
    </row>
    <row r="35" spans="1:17" ht="14.25" customHeight="1">
      <c r="A35" s="382"/>
      <c r="B35" s="309"/>
      <c r="C35" s="310"/>
      <c r="D35" s="266" t="s">
        <v>159</v>
      </c>
      <c r="E35" s="266"/>
      <c r="F35" s="266"/>
      <c r="G35" s="266"/>
      <c r="H35" s="266"/>
      <c r="I35" s="266"/>
      <c r="J35" s="267"/>
      <c r="K35" s="107"/>
      <c r="M35" s="356"/>
      <c r="N35" s="356"/>
      <c r="O35" s="356"/>
      <c r="P35" s="356"/>
      <c r="Q35" s="356"/>
    </row>
    <row r="36" spans="1:17" ht="14.25" customHeight="1">
      <c r="A36" s="382"/>
      <c r="B36" s="309"/>
      <c r="C36" s="310"/>
      <c r="D36" s="266"/>
      <c r="E36" s="266"/>
      <c r="F36" s="266"/>
      <c r="G36" s="266"/>
      <c r="H36" s="266"/>
      <c r="I36" s="266"/>
      <c r="J36" s="267"/>
      <c r="K36" s="107"/>
      <c r="M36" s="356"/>
      <c r="N36" s="356"/>
      <c r="O36" s="356"/>
      <c r="P36" s="356"/>
      <c r="Q36" s="356"/>
    </row>
    <row r="37" spans="1:17">
      <c r="A37" s="382"/>
      <c r="B37" s="309"/>
      <c r="C37" s="310"/>
      <c r="D37" s="265" t="s">
        <v>160</v>
      </c>
      <c r="E37" s="266"/>
      <c r="F37" s="266"/>
      <c r="G37" s="266"/>
      <c r="H37" s="266"/>
      <c r="I37" s="266"/>
      <c r="J37" s="267"/>
      <c r="K37" s="107"/>
      <c r="M37" s="356"/>
      <c r="N37" s="356"/>
      <c r="O37" s="356"/>
      <c r="P37" s="356"/>
      <c r="Q37" s="356"/>
    </row>
    <row r="38" spans="1:17" ht="14.25" customHeight="1">
      <c r="A38" s="382"/>
      <c r="B38" s="309"/>
      <c r="C38" s="310"/>
      <c r="D38" s="268"/>
      <c r="E38" s="269"/>
      <c r="F38" s="269"/>
      <c r="G38" s="269"/>
      <c r="H38" s="269"/>
      <c r="I38" s="269"/>
      <c r="J38" s="270"/>
      <c r="K38" s="205"/>
      <c r="M38" s="356"/>
      <c r="N38" s="356"/>
      <c r="O38" s="356"/>
      <c r="P38" s="356"/>
      <c r="Q38" s="356"/>
    </row>
    <row r="39" spans="1:17" ht="14.25" customHeight="1">
      <c r="A39" s="382"/>
      <c r="C39" s="109"/>
      <c r="D39" s="7"/>
      <c r="E39" s="7"/>
      <c r="F39" s="7"/>
      <c r="G39" s="7"/>
      <c r="H39" s="7"/>
      <c r="I39" s="7"/>
      <c r="J39" s="7"/>
      <c r="K39" s="129"/>
    </row>
    <row r="40" spans="1:17" s="1" customFormat="1" ht="14.25" customHeight="1">
      <c r="A40" s="382"/>
      <c r="B40" s="315" t="s">
        <v>163</v>
      </c>
      <c r="C40" s="331" t="s">
        <v>164</v>
      </c>
      <c r="D40" s="352" t="s">
        <v>51</v>
      </c>
      <c r="E40" s="353"/>
      <c r="F40" s="353"/>
      <c r="G40" s="353"/>
      <c r="H40" s="353"/>
      <c r="I40" s="353"/>
      <c r="J40" s="353"/>
      <c r="K40" s="132" t="s">
        <v>22</v>
      </c>
      <c r="M40" t="s">
        <v>103</v>
      </c>
      <c r="N40"/>
      <c r="O40"/>
      <c r="P40"/>
      <c r="Q40"/>
    </row>
    <row r="41" spans="1:17" ht="14.25" customHeight="1">
      <c r="A41" s="382"/>
      <c r="B41" s="316"/>
      <c r="C41" s="319"/>
      <c r="D41" s="354"/>
      <c r="E41" s="355"/>
      <c r="F41" s="355"/>
      <c r="G41" s="355"/>
      <c r="H41" s="355"/>
      <c r="I41" s="355"/>
      <c r="J41" s="355"/>
      <c r="K41" s="4"/>
      <c r="M41" s="277"/>
      <c r="N41" s="278"/>
      <c r="O41" s="278"/>
      <c r="P41" s="278"/>
      <c r="Q41" s="279"/>
    </row>
    <row r="42" spans="1:17" ht="14.25" customHeight="1">
      <c r="A42" s="382"/>
      <c r="B42" s="316"/>
      <c r="C42" s="319"/>
      <c r="D42" s="271" t="s">
        <v>165</v>
      </c>
      <c r="E42" s="272"/>
      <c r="F42" s="272"/>
      <c r="G42" s="272"/>
      <c r="H42" s="272"/>
      <c r="I42" s="272"/>
      <c r="J42" s="273"/>
      <c r="K42" s="195"/>
      <c r="M42" s="280"/>
      <c r="N42" s="281"/>
      <c r="O42" s="281"/>
      <c r="P42" s="281"/>
      <c r="Q42" s="282"/>
    </row>
    <row r="43" spans="1:17" ht="14.25" customHeight="1">
      <c r="A43" s="382"/>
      <c r="B43" s="316"/>
      <c r="C43" s="319"/>
      <c r="D43" s="274"/>
      <c r="E43" s="275"/>
      <c r="F43" s="275"/>
      <c r="G43" s="275"/>
      <c r="H43" s="275"/>
      <c r="I43" s="275"/>
      <c r="J43" s="276"/>
      <c r="K43" s="107"/>
      <c r="M43" s="280"/>
      <c r="N43" s="281"/>
      <c r="O43" s="281"/>
      <c r="P43" s="281"/>
      <c r="Q43" s="282"/>
    </row>
    <row r="44" spans="1:17" ht="14.25" customHeight="1">
      <c r="A44" s="382"/>
      <c r="B44" s="316"/>
      <c r="C44" s="319"/>
      <c r="D44" s="265" t="s">
        <v>52</v>
      </c>
      <c r="E44" s="266"/>
      <c r="F44" s="266"/>
      <c r="G44" s="266"/>
      <c r="H44" s="266"/>
      <c r="I44" s="266"/>
      <c r="J44" s="267"/>
      <c r="K44" s="107"/>
      <c r="M44" s="280"/>
      <c r="N44" s="281"/>
      <c r="O44" s="281"/>
      <c r="P44" s="281"/>
      <c r="Q44" s="282"/>
    </row>
    <row r="45" spans="1:17" ht="14.25" customHeight="1">
      <c r="A45" s="382"/>
      <c r="B45" s="316"/>
      <c r="C45" s="319"/>
      <c r="D45" s="265"/>
      <c r="E45" s="266"/>
      <c r="F45" s="266"/>
      <c r="G45" s="266"/>
      <c r="H45" s="266"/>
      <c r="I45" s="266"/>
      <c r="J45" s="267"/>
      <c r="K45" s="107"/>
      <c r="M45" s="280"/>
      <c r="N45" s="281"/>
      <c r="O45" s="281"/>
      <c r="P45" s="281"/>
      <c r="Q45" s="282"/>
    </row>
    <row r="46" spans="1:17" ht="14.25" customHeight="1">
      <c r="A46" s="382"/>
      <c r="B46" s="316"/>
      <c r="C46" s="319"/>
      <c r="D46" s="265"/>
      <c r="E46" s="266"/>
      <c r="F46" s="266"/>
      <c r="G46" s="266"/>
      <c r="H46" s="266"/>
      <c r="I46" s="266"/>
      <c r="J46" s="267"/>
      <c r="K46" s="107"/>
      <c r="M46" s="280"/>
      <c r="N46" s="281"/>
      <c r="O46" s="281"/>
      <c r="P46" s="281"/>
      <c r="Q46" s="282"/>
    </row>
    <row r="47" spans="1:17" ht="14.25" customHeight="1">
      <c r="A47" s="382"/>
      <c r="B47" s="316"/>
      <c r="C47" s="319"/>
      <c r="D47" s="265" t="s">
        <v>82</v>
      </c>
      <c r="E47" s="266"/>
      <c r="F47" s="266"/>
      <c r="G47" s="266"/>
      <c r="H47" s="266"/>
      <c r="I47" s="266"/>
      <c r="J47" s="267"/>
      <c r="K47" s="107"/>
      <c r="M47" s="280"/>
      <c r="N47" s="281"/>
      <c r="O47" s="281"/>
      <c r="P47" s="281"/>
      <c r="Q47" s="282"/>
    </row>
    <row r="48" spans="1:17" ht="14.25" customHeight="1">
      <c r="A48" s="382"/>
      <c r="B48" s="316"/>
      <c r="C48" s="319"/>
      <c r="D48" s="265"/>
      <c r="E48" s="266"/>
      <c r="F48" s="266"/>
      <c r="G48" s="266"/>
      <c r="H48" s="266"/>
      <c r="I48" s="266"/>
      <c r="J48" s="267"/>
      <c r="K48" s="107"/>
      <c r="M48" s="280"/>
      <c r="N48" s="281"/>
      <c r="O48" s="281"/>
      <c r="P48" s="281"/>
      <c r="Q48" s="282"/>
    </row>
    <row r="49" spans="1:17" ht="14.25" customHeight="1">
      <c r="A49" s="382"/>
      <c r="B49" s="316"/>
      <c r="C49" s="319"/>
      <c r="D49" s="265" t="s">
        <v>166</v>
      </c>
      <c r="E49" s="266"/>
      <c r="F49" s="266"/>
      <c r="G49" s="266"/>
      <c r="H49" s="266"/>
      <c r="I49" s="266"/>
      <c r="J49" s="267"/>
      <c r="K49" s="107"/>
      <c r="M49" s="280"/>
      <c r="N49" s="281"/>
      <c r="O49" s="281"/>
      <c r="P49" s="281"/>
      <c r="Q49" s="282"/>
    </row>
    <row r="50" spans="1:17" ht="14.25" customHeight="1">
      <c r="A50" s="382"/>
      <c r="B50" s="317"/>
      <c r="C50" s="320"/>
      <c r="D50" s="268"/>
      <c r="E50" s="269"/>
      <c r="F50" s="269"/>
      <c r="G50" s="269"/>
      <c r="H50" s="269"/>
      <c r="I50" s="269"/>
      <c r="J50" s="270"/>
      <c r="K50" s="113"/>
      <c r="M50" s="283"/>
      <c r="N50" s="284"/>
      <c r="O50" s="284"/>
      <c r="P50" s="284"/>
      <c r="Q50" s="285"/>
    </row>
    <row r="51" spans="1:17" ht="14.25" customHeight="1">
      <c r="A51" s="382"/>
      <c r="C51" s="109"/>
      <c r="D51" s="8"/>
      <c r="E51" s="8"/>
      <c r="F51" s="8"/>
      <c r="G51" s="8"/>
      <c r="H51" s="8"/>
      <c r="I51" s="8"/>
      <c r="J51" s="8"/>
      <c r="K51" s="129"/>
    </row>
    <row r="52" spans="1:17" s="1" customFormat="1" ht="14.25" customHeight="1">
      <c r="A52" s="382"/>
      <c r="B52" s="315" t="s">
        <v>168</v>
      </c>
      <c r="C52" s="331" t="s">
        <v>167</v>
      </c>
      <c r="D52" s="332" t="s">
        <v>53</v>
      </c>
      <c r="E52" s="333"/>
      <c r="F52" s="333"/>
      <c r="G52" s="333"/>
      <c r="H52" s="333"/>
      <c r="I52" s="333"/>
      <c r="J52" s="333"/>
      <c r="K52" s="133" t="s">
        <v>22</v>
      </c>
      <c r="M52" t="s">
        <v>103</v>
      </c>
      <c r="N52"/>
      <c r="O52"/>
      <c r="P52"/>
      <c r="Q52"/>
    </row>
    <row r="53" spans="1:17" ht="14.25" customHeight="1">
      <c r="A53" s="382"/>
      <c r="B53" s="316"/>
      <c r="C53" s="319"/>
      <c r="D53" s="390" t="s">
        <v>169</v>
      </c>
      <c r="E53" s="391"/>
      <c r="F53" s="391"/>
      <c r="G53" s="391"/>
      <c r="H53" s="391"/>
      <c r="I53" s="391"/>
      <c r="J53" s="392"/>
      <c r="K53" s="198"/>
      <c r="L53" s="134"/>
      <c r="M53" s="277"/>
      <c r="N53" s="278"/>
      <c r="O53" s="278"/>
      <c r="P53" s="278"/>
      <c r="Q53" s="279"/>
    </row>
    <row r="54" spans="1:17" ht="14.25" customHeight="1">
      <c r="A54" s="382"/>
      <c r="B54" s="316"/>
      <c r="C54" s="319"/>
      <c r="D54" s="266" t="s">
        <v>89</v>
      </c>
      <c r="E54" s="266"/>
      <c r="F54" s="266"/>
      <c r="G54" s="266"/>
      <c r="H54" s="266"/>
      <c r="I54" s="266"/>
      <c r="J54" s="266"/>
      <c r="K54" s="107"/>
      <c r="M54" s="280"/>
      <c r="N54" s="281"/>
      <c r="O54" s="281"/>
      <c r="P54" s="281"/>
      <c r="Q54" s="282"/>
    </row>
    <row r="55" spans="1:17" ht="14.25" customHeight="1">
      <c r="A55" s="383"/>
      <c r="B55" s="317"/>
      <c r="C55" s="320"/>
      <c r="D55" s="269"/>
      <c r="E55" s="269"/>
      <c r="F55" s="269"/>
      <c r="G55" s="269"/>
      <c r="H55" s="269"/>
      <c r="I55" s="269"/>
      <c r="J55" s="269"/>
      <c r="K55" s="113"/>
      <c r="M55" s="283"/>
      <c r="N55" s="284"/>
      <c r="O55" s="284"/>
      <c r="P55" s="284"/>
      <c r="Q55" s="285"/>
    </row>
    <row r="56" spans="1:17" ht="14.25" customHeight="1">
      <c r="C56" s="109"/>
      <c r="D56" s="7"/>
      <c r="E56" s="7"/>
      <c r="F56" s="7"/>
      <c r="G56" s="7"/>
      <c r="H56" s="7"/>
      <c r="I56" s="7"/>
      <c r="J56" s="7"/>
      <c r="K56" s="129"/>
    </row>
    <row r="57" spans="1:17" s="1" customFormat="1" ht="14.25" customHeight="1">
      <c r="A57" s="301" t="s">
        <v>47</v>
      </c>
      <c r="B57" s="315" t="s">
        <v>172</v>
      </c>
      <c r="C57" s="331" t="s">
        <v>171</v>
      </c>
      <c r="D57" s="332" t="s">
        <v>25</v>
      </c>
      <c r="E57" s="333"/>
      <c r="F57" s="333"/>
      <c r="G57" s="333"/>
      <c r="H57" s="333"/>
      <c r="I57" s="333"/>
      <c r="J57" s="334"/>
      <c r="K57" s="133" t="s">
        <v>22</v>
      </c>
      <c r="M57" t="s">
        <v>103</v>
      </c>
      <c r="N57"/>
      <c r="O57"/>
      <c r="P57"/>
      <c r="Q57"/>
    </row>
    <row r="58" spans="1:17" ht="14.25" customHeight="1">
      <c r="A58" s="302"/>
      <c r="B58" s="316"/>
      <c r="C58" s="319"/>
      <c r="D58" s="335" t="s">
        <v>54</v>
      </c>
      <c r="E58" s="336"/>
      <c r="F58" s="336"/>
      <c r="G58" s="336"/>
      <c r="H58" s="336"/>
      <c r="I58" s="336"/>
      <c r="J58" s="337"/>
      <c r="K58" s="198"/>
      <c r="M58" s="277"/>
      <c r="N58" s="278"/>
      <c r="O58" s="278"/>
      <c r="P58" s="278"/>
      <c r="Q58" s="279"/>
    </row>
    <row r="59" spans="1:17" ht="14.25" customHeight="1">
      <c r="A59" s="302"/>
      <c r="B59" s="316"/>
      <c r="C59" s="319"/>
      <c r="D59" s="338" t="s">
        <v>170</v>
      </c>
      <c r="E59" s="339"/>
      <c r="F59" s="339"/>
      <c r="G59" s="339"/>
      <c r="H59" s="339"/>
      <c r="I59" s="339"/>
      <c r="J59" s="340"/>
      <c r="K59" s="135"/>
      <c r="M59" s="280"/>
      <c r="N59" s="281"/>
      <c r="O59" s="281"/>
      <c r="P59" s="281"/>
      <c r="Q59" s="282"/>
    </row>
    <row r="60" spans="1:17" ht="14.25" customHeight="1">
      <c r="A60" s="302"/>
      <c r="B60" s="316"/>
      <c r="C60" s="319"/>
      <c r="D60" s="341" t="s">
        <v>61</v>
      </c>
      <c r="E60" s="342"/>
      <c r="F60" s="342"/>
      <c r="G60" s="342"/>
      <c r="H60" s="342"/>
      <c r="I60" s="342"/>
      <c r="J60" s="343"/>
      <c r="K60" s="107"/>
      <c r="M60" s="280"/>
      <c r="N60" s="281"/>
      <c r="O60" s="281"/>
      <c r="P60" s="281"/>
      <c r="Q60" s="282"/>
    </row>
    <row r="61" spans="1:17" ht="14.25" customHeight="1">
      <c r="A61" s="302"/>
      <c r="B61" s="316"/>
      <c r="C61" s="319"/>
      <c r="D61" s="341" t="s">
        <v>62</v>
      </c>
      <c r="E61" s="342"/>
      <c r="F61" s="342"/>
      <c r="G61" s="342"/>
      <c r="H61" s="342"/>
      <c r="I61" s="342"/>
      <c r="J61" s="343"/>
      <c r="K61" s="107"/>
      <c r="M61" s="280"/>
      <c r="N61" s="281"/>
      <c r="O61" s="281"/>
      <c r="P61" s="281"/>
      <c r="Q61" s="282"/>
    </row>
    <row r="62" spans="1:17" ht="14.25" customHeight="1">
      <c r="A62" s="302"/>
      <c r="B62" s="316"/>
      <c r="C62" s="319"/>
      <c r="D62" s="286"/>
      <c r="E62" s="287"/>
      <c r="F62" s="287"/>
      <c r="G62" s="287"/>
      <c r="H62" s="287"/>
      <c r="I62" s="287"/>
      <c r="J62" s="288"/>
      <c r="K62" s="107"/>
      <c r="M62" s="280"/>
      <c r="N62" s="281"/>
      <c r="O62" s="281"/>
      <c r="P62" s="281"/>
      <c r="Q62" s="282"/>
    </row>
    <row r="63" spans="1:17" ht="14.25" customHeight="1">
      <c r="A63" s="302"/>
      <c r="B63" s="316"/>
      <c r="C63" s="319"/>
      <c r="D63" s="289" t="s">
        <v>55</v>
      </c>
      <c r="E63" s="290"/>
      <c r="F63" s="290"/>
      <c r="G63" s="290"/>
      <c r="H63" s="290"/>
      <c r="I63" s="290"/>
      <c r="J63" s="291"/>
      <c r="K63" s="107"/>
      <c r="M63" s="280"/>
      <c r="N63" s="281"/>
      <c r="O63" s="281"/>
      <c r="P63" s="281"/>
      <c r="Q63" s="282"/>
    </row>
    <row r="64" spans="1:17" ht="14.25" customHeight="1">
      <c r="A64" s="302"/>
      <c r="B64" s="316"/>
      <c r="C64" s="319"/>
      <c r="D64" s="292" t="s">
        <v>109</v>
      </c>
      <c r="E64" s="293"/>
      <c r="F64" s="293"/>
      <c r="G64" s="293"/>
      <c r="H64" s="293"/>
      <c r="I64" s="293"/>
      <c r="J64" s="294"/>
      <c r="K64" s="107"/>
      <c r="M64" s="280"/>
      <c r="N64" s="281"/>
      <c r="O64" s="281"/>
      <c r="P64" s="281"/>
      <c r="Q64" s="282"/>
    </row>
    <row r="65" spans="1:17">
      <c r="A65" s="302"/>
      <c r="B65" s="316"/>
      <c r="C65" s="319"/>
      <c r="D65" s="292" t="s">
        <v>67</v>
      </c>
      <c r="E65" s="293"/>
      <c r="F65" s="293"/>
      <c r="G65" s="293"/>
      <c r="H65" s="293"/>
      <c r="I65" s="293"/>
      <c r="J65" s="294"/>
      <c r="K65" s="107"/>
      <c r="M65" s="280"/>
      <c r="N65" s="281"/>
      <c r="O65" s="281"/>
      <c r="P65" s="281"/>
      <c r="Q65" s="282"/>
    </row>
    <row r="66" spans="1:17">
      <c r="A66" s="302"/>
      <c r="B66" s="317"/>
      <c r="C66" s="320"/>
      <c r="D66" s="295" t="s">
        <v>66</v>
      </c>
      <c r="E66" s="296"/>
      <c r="F66" s="296"/>
      <c r="G66" s="296"/>
      <c r="H66" s="296"/>
      <c r="I66" s="296"/>
      <c r="J66" s="297"/>
      <c r="K66" s="113"/>
      <c r="M66" s="283"/>
      <c r="N66" s="284"/>
      <c r="O66" s="284"/>
      <c r="P66" s="284"/>
      <c r="Q66" s="285"/>
    </row>
    <row r="67" spans="1:17" ht="15">
      <c r="A67" s="302"/>
      <c r="B67" s="203"/>
      <c r="C67" s="204"/>
      <c r="D67" s="202"/>
      <c r="E67" s="202"/>
      <c r="F67" s="202"/>
      <c r="G67" s="202"/>
      <c r="H67" s="202"/>
      <c r="I67" s="202"/>
      <c r="J67" s="202"/>
      <c r="K67" s="116"/>
    </row>
    <row r="68" spans="1:17" ht="15" customHeight="1">
      <c r="A68" s="302"/>
      <c r="B68" s="309" t="s">
        <v>180</v>
      </c>
      <c r="C68" s="310" t="s">
        <v>179</v>
      </c>
      <c r="D68" s="303" t="s">
        <v>177</v>
      </c>
      <c r="E68" s="304"/>
      <c r="F68" s="304"/>
      <c r="G68" s="304"/>
      <c r="H68" s="304"/>
      <c r="I68" s="304"/>
      <c r="J68" s="305"/>
      <c r="K68" s="133" t="s">
        <v>22</v>
      </c>
      <c r="L68" s="1"/>
      <c r="M68" t="s">
        <v>103</v>
      </c>
    </row>
    <row r="69" spans="1:17" ht="15" customHeight="1">
      <c r="A69" s="302"/>
      <c r="B69" s="309"/>
      <c r="C69" s="310"/>
      <c r="D69" s="306" t="s">
        <v>173</v>
      </c>
      <c r="E69" s="307"/>
      <c r="F69" s="307"/>
      <c r="G69" s="307"/>
      <c r="H69" s="307"/>
      <c r="I69" s="307"/>
      <c r="J69" s="308"/>
      <c r="K69" s="198"/>
      <c r="M69" s="264"/>
      <c r="N69" s="264"/>
      <c r="O69" s="264"/>
      <c r="P69" s="264"/>
      <c r="Q69" s="264"/>
    </row>
    <row r="70" spans="1:17" ht="15" customHeight="1">
      <c r="A70" s="302"/>
      <c r="B70" s="309"/>
      <c r="C70" s="310"/>
      <c r="D70" s="258" t="s">
        <v>174</v>
      </c>
      <c r="E70" s="259"/>
      <c r="F70" s="259"/>
      <c r="G70" s="259"/>
      <c r="H70" s="259"/>
      <c r="I70" s="259"/>
      <c r="J70" s="260"/>
      <c r="K70" s="135"/>
      <c r="M70" s="264"/>
      <c r="N70" s="264"/>
      <c r="O70" s="264"/>
      <c r="P70" s="264"/>
      <c r="Q70" s="264"/>
    </row>
    <row r="71" spans="1:17" ht="15" customHeight="1">
      <c r="A71" s="302"/>
      <c r="B71" s="309"/>
      <c r="C71" s="310"/>
      <c r="D71" s="258"/>
      <c r="E71" s="259"/>
      <c r="F71" s="259"/>
      <c r="G71" s="259"/>
      <c r="H71" s="259"/>
      <c r="I71" s="259"/>
      <c r="J71" s="260"/>
      <c r="K71" s="107"/>
      <c r="M71" s="264"/>
      <c r="N71" s="264"/>
      <c r="O71" s="264"/>
      <c r="P71" s="264"/>
      <c r="Q71" s="264"/>
    </row>
    <row r="72" spans="1:17" ht="15" customHeight="1">
      <c r="A72" s="302"/>
      <c r="B72" s="309"/>
      <c r="C72" s="310"/>
      <c r="D72" s="258" t="s">
        <v>175</v>
      </c>
      <c r="E72" s="259"/>
      <c r="F72" s="259"/>
      <c r="G72" s="259"/>
      <c r="H72" s="259"/>
      <c r="I72" s="259"/>
      <c r="J72" s="260"/>
      <c r="K72" s="107"/>
      <c r="M72" s="264"/>
      <c r="N72" s="264"/>
      <c r="O72" s="264"/>
      <c r="P72" s="264"/>
      <c r="Q72" s="264"/>
    </row>
    <row r="73" spans="1:17" ht="15" customHeight="1">
      <c r="A73" s="302"/>
      <c r="B73" s="309"/>
      <c r="C73" s="310"/>
      <c r="D73" s="258"/>
      <c r="E73" s="259"/>
      <c r="F73" s="259"/>
      <c r="G73" s="259"/>
      <c r="H73" s="259"/>
      <c r="I73" s="259"/>
      <c r="J73" s="260"/>
      <c r="K73" s="107"/>
      <c r="M73" s="264"/>
      <c r="N73" s="264"/>
      <c r="O73" s="264"/>
      <c r="P73" s="264"/>
      <c r="Q73" s="264"/>
    </row>
    <row r="74" spans="1:17" ht="15" customHeight="1">
      <c r="A74" s="302"/>
      <c r="B74" s="309"/>
      <c r="C74" s="310"/>
      <c r="D74" s="258"/>
      <c r="E74" s="259"/>
      <c r="F74" s="259"/>
      <c r="G74" s="259"/>
      <c r="H74" s="259"/>
      <c r="I74" s="259"/>
      <c r="J74" s="260"/>
      <c r="K74" s="107"/>
      <c r="M74" s="264"/>
      <c r="N74" s="264"/>
      <c r="O74" s="264"/>
      <c r="P74" s="264"/>
      <c r="Q74" s="264"/>
    </row>
    <row r="75" spans="1:17" ht="15" customHeight="1">
      <c r="A75" s="302"/>
      <c r="B75" s="309"/>
      <c r="C75" s="310"/>
      <c r="D75" s="258" t="s">
        <v>178</v>
      </c>
      <c r="E75" s="259"/>
      <c r="F75" s="259"/>
      <c r="G75" s="259"/>
      <c r="H75" s="259"/>
      <c r="I75" s="259"/>
      <c r="J75" s="260"/>
      <c r="K75" s="107"/>
      <c r="M75" s="264"/>
      <c r="N75" s="264"/>
      <c r="O75" s="264"/>
      <c r="P75" s="264"/>
      <c r="Q75" s="264"/>
    </row>
    <row r="76" spans="1:17" ht="15" customHeight="1">
      <c r="A76" s="302"/>
      <c r="B76" s="309"/>
      <c r="C76" s="310"/>
      <c r="D76" s="261"/>
      <c r="E76" s="262"/>
      <c r="F76" s="262"/>
      <c r="G76" s="262"/>
      <c r="H76" s="262"/>
      <c r="I76" s="262"/>
      <c r="J76" s="263"/>
      <c r="K76" s="113"/>
      <c r="M76" s="264"/>
      <c r="N76" s="264"/>
      <c r="O76" s="264"/>
      <c r="P76" s="264"/>
      <c r="Q76" s="264"/>
    </row>
    <row r="77" spans="1:17" ht="14.25" customHeight="1">
      <c r="C77" s="109"/>
      <c r="D77" s="7"/>
      <c r="E77" s="7"/>
      <c r="F77" s="7"/>
      <c r="G77" s="7"/>
      <c r="H77" s="7"/>
      <c r="I77" s="7"/>
      <c r="J77" s="7"/>
      <c r="K77" s="129"/>
    </row>
    <row r="78" spans="1:17" s="1" customFormat="1" ht="15" customHeight="1">
      <c r="A78" s="431" t="s">
        <v>3</v>
      </c>
      <c r="B78" s="315" t="s">
        <v>181</v>
      </c>
      <c r="C78" s="331" t="s">
        <v>176</v>
      </c>
      <c r="D78" s="363" t="s">
        <v>26</v>
      </c>
      <c r="E78" s="364"/>
      <c r="F78" s="364"/>
      <c r="G78" s="364"/>
      <c r="H78" s="364"/>
      <c r="I78" s="364"/>
      <c r="J78" s="365"/>
      <c r="K78" s="133" t="s">
        <v>22</v>
      </c>
      <c r="M78" t="s">
        <v>103</v>
      </c>
      <c r="N78"/>
      <c r="O78"/>
      <c r="P78"/>
      <c r="Q78"/>
    </row>
    <row r="79" spans="1:17" ht="14.25" customHeight="1">
      <c r="A79" s="432"/>
      <c r="B79" s="316"/>
      <c r="C79" s="319"/>
      <c r="D79" s="298" t="s">
        <v>32</v>
      </c>
      <c r="E79" s="299"/>
      <c r="F79" s="299"/>
      <c r="G79" s="299"/>
      <c r="H79" s="299"/>
      <c r="I79" s="299"/>
      <c r="J79" s="300"/>
      <c r="K79" s="198"/>
      <c r="M79" s="277"/>
      <c r="N79" s="278"/>
      <c r="O79" s="278"/>
      <c r="P79" s="278"/>
      <c r="Q79" s="279"/>
    </row>
    <row r="80" spans="1:17" ht="14.25" customHeight="1">
      <c r="A80" s="432"/>
      <c r="B80" s="316"/>
      <c r="C80" s="319"/>
      <c r="D80" s="289" t="s">
        <v>33</v>
      </c>
      <c r="E80" s="290"/>
      <c r="F80" s="290"/>
      <c r="G80" s="290"/>
      <c r="H80" s="290"/>
      <c r="I80" s="290"/>
      <c r="J80" s="291"/>
      <c r="K80" s="135"/>
      <c r="M80" s="280"/>
      <c r="N80" s="281"/>
      <c r="O80" s="281"/>
      <c r="P80" s="281"/>
      <c r="Q80" s="282"/>
    </row>
    <row r="81" spans="1:17">
      <c r="A81" s="432"/>
      <c r="B81" s="316"/>
      <c r="C81" s="319"/>
      <c r="D81" s="289" t="s">
        <v>34</v>
      </c>
      <c r="E81" s="290"/>
      <c r="F81" s="290"/>
      <c r="G81" s="290"/>
      <c r="H81" s="290"/>
      <c r="I81" s="290"/>
      <c r="J81" s="291"/>
      <c r="K81" s="107"/>
      <c r="M81" s="280"/>
      <c r="N81" s="281"/>
      <c r="O81" s="281"/>
      <c r="P81" s="281"/>
      <c r="Q81" s="282"/>
    </row>
    <row r="82" spans="1:17" ht="30" customHeight="1">
      <c r="A82" s="432"/>
      <c r="B82" s="317"/>
      <c r="C82" s="320"/>
      <c r="D82" s="393" t="s">
        <v>65</v>
      </c>
      <c r="E82" s="394"/>
      <c r="F82" s="394"/>
      <c r="G82" s="394"/>
      <c r="H82" s="394"/>
      <c r="I82" s="394"/>
      <c r="J82" s="395"/>
      <c r="K82" s="108"/>
      <c r="M82" s="283"/>
      <c r="N82" s="284"/>
      <c r="O82" s="284"/>
      <c r="P82" s="284"/>
      <c r="Q82" s="285"/>
    </row>
    <row r="83" spans="1:17">
      <c r="A83" s="432"/>
      <c r="C83" s="109"/>
      <c r="D83" s="7"/>
      <c r="E83" s="7"/>
      <c r="F83" s="7"/>
      <c r="G83" s="7"/>
      <c r="H83" s="7"/>
      <c r="I83" s="7"/>
      <c r="J83" s="7"/>
      <c r="K83" s="129"/>
    </row>
    <row r="84" spans="1:17" s="1" customFormat="1" ht="30.75" customHeight="1">
      <c r="A84" s="432"/>
      <c r="B84" s="309" t="s">
        <v>110</v>
      </c>
      <c r="C84" s="310" t="s">
        <v>182</v>
      </c>
      <c r="D84" s="396" t="s">
        <v>27</v>
      </c>
      <c r="E84" s="397"/>
      <c r="F84" s="397"/>
      <c r="G84" s="397"/>
      <c r="H84" s="397"/>
      <c r="I84" s="397"/>
      <c r="J84" s="398"/>
      <c r="K84" s="133" t="s">
        <v>22</v>
      </c>
      <c r="M84" t="s">
        <v>103</v>
      </c>
      <c r="N84"/>
      <c r="O84"/>
      <c r="P84"/>
      <c r="Q84"/>
    </row>
    <row r="85" spans="1:17">
      <c r="A85" s="432"/>
      <c r="B85" s="309"/>
      <c r="C85" s="310"/>
      <c r="D85" s="399" t="s">
        <v>56</v>
      </c>
      <c r="E85" s="400"/>
      <c r="F85" s="400"/>
      <c r="G85" s="400"/>
      <c r="H85" s="400"/>
      <c r="I85" s="400"/>
      <c r="J85" s="401"/>
      <c r="K85" s="199"/>
      <c r="M85" s="356"/>
      <c r="N85" s="356"/>
      <c r="O85" s="356"/>
      <c r="P85" s="356"/>
      <c r="Q85" s="356"/>
    </row>
    <row r="86" spans="1:17">
      <c r="A86" s="432"/>
      <c r="B86" s="309"/>
      <c r="C86" s="310"/>
      <c r="D86" s="402"/>
      <c r="E86" s="403"/>
      <c r="F86" s="403"/>
      <c r="G86" s="403"/>
      <c r="H86" s="403"/>
      <c r="I86" s="403"/>
      <c r="J86" s="404"/>
      <c r="K86" s="107"/>
      <c r="M86" s="356"/>
      <c r="N86" s="356"/>
      <c r="O86" s="356"/>
      <c r="P86" s="356"/>
      <c r="Q86" s="356"/>
    </row>
    <row r="87" spans="1:17">
      <c r="A87" s="432"/>
      <c r="B87" s="309"/>
      <c r="C87" s="310"/>
      <c r="D87" s="405" t="s">
        <v>57</v>
      </c>
      <c r="E87" s="406"/>
      <c r="F87" s="406"/>
      <c r="G87" s="406"/>
      <c r="H87" s="406"/>
      <c r="I87" s="406"/>
      <c r="J87" s="407"/>
      <c r="K87" s="107"/>
      <c r="M87" s="356"/>
      <c r="N87" s="356"/>
      <c r="O87" s="356"/>
      <c r="P87" s="356"/>
      <c r="Q87" s="356"/>
    </row>
    <row r="88" spans="1:17" ht="14.25" customHeight="1">
      <c r="A88" s="432"/>
      <c r="B88" s="309"/>
      <c r="C88" s="310"/>
      <c r="D88" s="408" t="s">
        <v>142</v>
      </c>
      <c r="E88" s="409"/>
      <c r="F88" s="409"/>
      <c r="G88" s="409"/>
      <c r="H88" s="409"/>
      <c r="I88" s="409"/>
      <c r="J88" s="410"/>
      <c r="K88" s="107"/>
      <c r="M88" s="356"/>
      <c r="N88" s="356"/>
      <c r="O88" s="356"/>
      <c r="P88" s="356"/>
      <c r="Q88" s="356"/>
    </row>
    <row r="89" spans="1:17">
      <c r="A89" s="432"/>
      <c r="B89" s="309"/>
      <c r="C89" s="310"/>
      <c r="D89" s="408"/>
      <c r="E89" s="409"/>
      <c r="F89" s="409"/>
      <c r="G89" s="409"/>
      <c r="H89" s="409"/>
      <c r="I89" s="409"/>
      <c r="J89" s="410"/>
      <c r="K89" s="107"/>
      <c r="M89" s="356"/>
      <c r="N89" s="356"/>
      <c r="O89" s="356"/>
      <c r="P89" s="356"/>
      <c r="Q89" s="356"/>
    </row>
    <row r="90" spans="1:17" ht="14.25" customHeight="1">
      <c r="A90" s="432"/>
      <c r="B90" s="309"/>
      <c r="C90" s="310"/>
      <c r="D90" s="411" t="s">
        <v>183</v>
      </c>
      <c r="E90" s="412"/>
      <c r="F90" s="412"/>
      <c r="G90" s="412"/>
      <c r="H90" s="412"/>
      <c r="I90" s="412"/>
      <c r="J90" s="413"/>
      <c r="K90" s="205"/>
      <c r="M90" s="356"/>
      <c r="N90" s="356"/>
      <c r="O90" s="356"/>
      <c r="P90" s="356"/>
      <c r="Q90" s="356"/>
    </row>
    <row r="91" spans="1:17">
      <c r="A91" s="432"/>
      <c r="C91" s="109"/>
      <c r="D91" s="7"/>
      <c r="E91" s="7"/>
      <c r="F91" s="7"/>
      <c r="G91" s="7"/>
      <c r="H91" s="7"/>
      <c r="I91" s="7"/>
      <c r="J91" s="7"/>
      <c r="K91" s="129"/>
    </row>
    <row r="92" spans="1:17" s="1" customFormat="1" ht="15" customHeight="1">
      <c r="A92" s="432"/>
      <c r="B92" s="309" t="s">
        <v>185</v>
      </c>
      <c r="C92" s="310" t="s">
        <v>184</v>
      </c>
      <c r="D92" s="363" t="s">
        <v>58</v>
      </c>
      <c r="E92" s="364"/>
      <c r="F92" s="364"/>
      <c r="G92" s="364"/>
      <c r="H92" s="364"/>
      <c r="I92" s="364"/>
      <c r="J92" s="365"/>
      <c r="K92" s="133" t="s">
        <v>22</v>
      </c>
      <c r="M92" t="s">
        <v>103</v>
      </c>
      <c r="N92"/>
      <c r="O92"/>
      <c r="P92"/>
      <c r="Q92"/>
    </row>
    <row r="93" spans="1:17" ht="14.25" customHeight="1">
      <c r="A93" s="432"/>
      <c r="B93" s="309"/>
      <c r="C93" s="310"/>
      <c r="D93" s="366" t="s">
        <v>59</v>
      </c>
      <c r="E93" s="367"/>
      <c r="F93" s="367"/>
      <c r="G93" s="367"/>
      <c r="H93" s="367"/>
      <c r="I93" s="367"/>
      <c r="J93" s="368"/>
      <c r="K93" s="198"/>
      <c r="M93" s="356"/>
      <c r="N93" s="356"/>
      <c r="O93" s="356"/>
      <c r="P93" s="356"/>
      <c r="Q93" s="356"/>
    </row>
    <row r="94" spans="1:17">
      <c r="A94" s="432"/>
      <c r="B94" s="309"/>
      <c r="C94" s="310"/>
      <c r="D94" s="369"/>
      <c r="E94" s="370"/>
      <c r="F94" s="370"/>
      <c r="G94" s="370"/>
      <c r="H94" s="370"/>
      <c r="I94" s="370"/>
      <c r="J94" s="371"/>
      <c r="K94" s="107"/>
      <c r="M94" s="356"/>
      <c r="N94" s="356"/>
      <c r="O94" s="356"/>
      <c r="P94" s="356"/>
      <c r="Q94" s="356"/>
    </row>
    <row r="95" spans="1:17">
      <c r="A95" s="432"/>
      <c r="B95" s="309"/>
      <c r="C95" s="310"/>
      <c r="D95" s="369"/>
      <c r="E95" s="370"/>
      <c r="F95" s="370"/>
      <c r="G95" s="370"/>
      <c r="H95" s="370"/>
      <c r="I95" s="370"/>
      <c r="J95" s="371"/>
      <c r="K95" s="107"/>
      <c r="M95" s="356"/>
      <c r="N95" s="356"/>
      <c r="O95" s="356"/>
      <c r="P95" s="356"/>
      <c r="Q95" s="356"/>
    </row>
    <row r="96" spans="1:17" ht="14.25" customHeight="1">
      <c r="A96" s="432"/>
      <c r="B96" s="309"/>
      <c r="C96" s="310"/>
      <c r="D96" s="258" t="s">
        <v>111</v>
      </c>
      <c r="E96" s="259"/>
      <c r="F96" s="259"/>
      <c r="G96" s="259"/>
      <c r="H96" s="259"/>
      <c r="I96" s="259"/>
      <c r="J96" s="260"/>
      <c r="K96" s="107"/>
      <c r="M96" s="356"/>
      <c r="N96" s="356"/>
      <c r="O96" s="356"/>
      <c r="P96" s="356"/>
      <c r="Q96" s="356"/>
    </row>
    <row r="97" spans="1:17">
      <c r="A97" s="432"/>
      <c r="B97" s="309"/>
      <c r="C97" s="310"/>
      <c r="D97" s="258"/>
      <c r="E97" s="259"/>
      <c r="F97" s="259"/>
      <c r="G97" s="259"/>
      <c r="H97" s="259"/>
      <c r="I97" s="259"/>
      <c r="J97" s="260"/>
      <c r="K97" s="107"/>
      <c r="M97" s="356"/>
      <c r="N97" s="356"/>
      <c r="O97" s="356"/>
      <c r="P97" s="356"/>
      <c r="Q97" s="356"/>
    </row>
    <row r="98" spans="1:17">
      <c r="A98" s="432"/>
      <c r="B98" s="309"/>
      <c r="C98" s="310"/>
      <c r="D98" s="258"/>
      <c r="E98" s="259"/>
      <c r="F98" s="259"/>
      <c r="G98" s="259"/>
      <c r="H98" s="259"/>
      <c r="I98" s="259"/>
      <c r="J98" s="260"/>
      <c r="K98" s="107"/>
      <c r="M98" s="356"/>
      <c r="N98" s="356"/>
      <c r="O98" s="356"/>
      <c r="P98" s="356"/>
      <c r="Q98" s="356"/>
    </row>
    <row r="99" spans="1:17" ht="14.25" customHeight="1">
      <c r="A99" s="432"/>
      <c r="B99" s="309"/>
      <c r="C99" s="310"/>
      <c r="D99" s="258" t="s">
        <v>186</v>
      </c>
      <c r="E99" s="259"/>
      <c r="F99" s="259"/>
      <c r="G99" s="259"/>
      <c r="H99" s="259"/>
      <c r="I99" s="259"/>
      <c r="J99" s="260"/>
      <c r="K99" s="107"/>
      <c r="M99" s="356"/>
      <c r="N99" s="356"/>
      <c r="O99" s="356"/>
      <c r="P99" s="356"/>
      <c r="Q99" s="356"/>
    </row>
    <row r="100" spans="1:17">
      <c r="A100" s="432"/>
      <c r="B100" s="309"/>
      <c r="C100" s="310"/>
      <c r="D100" s="258"/>
      <c r="E100" s="259"/>
      <c r="F100" s="259"/>
      <c r="G100" s="259"/>
      <c r="H100" s="259"/>
      <c r="I100" s="259"/>
      <c r="J100" s="260"/>
      <c r="K100" s="107"/>
      <c r="M100" s="356"/>
      <c r="N100" s="356"/>
      <c r="O100" s="356"/>
      <c r="P100" s="356"/>
      <c r="Q100" s="356"/>
    </row>
    <row r="101" spans="1:17" ht="14.25" customHeight="1">
      <c r="A101" s="432"/>
      <c r="B101" s="309"/>
      <c r="C101" s="310"/>
      <c r="D101" s="243" t="s">
        <v>187</v>
      </c>
      <c r="E101" s="244"/>
      <c r="F101" s="244"/>
      <c r="G101" s="244"/>
      <c r="H101" s="244"/>
      <c r="I101" s="244"/>
      <c r="J101" s="245"/>
      <c r="K101" s="107"/>
      <c r="M101" s="356"/>
      <c r="N101" s="356"/>
      <c r="O101" s="356"/>
      <c r="P101" s="356"/>
      <c r="Q101" s="356"/>
    </row>
    <row r="102" spans="1:17" ht="14.25" customHeight="1">
      <c r="A102" s="432"/>
      <c r="B102" s="309"/>
      <c r="C102" s="310"/>
      <c r="D102" s="246" t="s">
        <v>188</v>
      </c>
      <c r="E102" s="247"/>
      <c r="F102" s="247"/>
      <c r="G102" s="247"/>
      <c r="H102" s="247"/>
      <c r="I102" s="247"/>
      <c r="J102" s="248"/>
      <c r="K102" s="107"/>
      <c r="M102" s="356"/>
      <c r="N102" s="356"/>
      <c r="O102" s="356"/>
      <c r="P102" s="356"/>
      <c r="Q102" s="356"/>
    </row>
    <row r="103" spans="1:17" ht="14.25" customHeight="1">
      <c r="A103" s="432"/>
      <c r="B103" s="309"/>
      <c r="C103" s="310"/>
      <c r="D103" s="246"/>
      <c r="E103" s="247"/>
      <c r="F103" s="247"/>
      <c r="G103" s="247"/>
      <c r="H103" s="247"/>
      <c r="I103" s="247"/>
      <c r="J103" s="248"/>
      <c r="K103" s="107"/>
      <c r="M103" s="356"/>
      <c r="N103" s="356"/>
      <c r="O103" s="356"/>
      <c r="P103" s="356"/>
      <c r="Q103" s="356"/>
    </row>
    <row r="104" spans="1:17" ht="14.25" customHeight="1">
      <c r="A104" s="432"/>
      <c r="B104" s="309"/>
      <c r="C104" s="310"/>
      <c r="D104" s="249"/>
      <c r="E104" s="250"/>
      <c r="F104" s="250"/>
      <c r="G104" s="250"/>
      <c r="H104" s="250"/>
      <c r="I104" s="250"/>
      <c r="J104" s="251"/>
      <c r="K104" s="113"/>
      <c r="M104" s="356"/>
      <c r="N104" s="356"/>
      <c r="O104" s="356"/>
      <c r="P104" s="356"/>
      <c r="Q104" s="356"/>
    </row>
    <row r="105" spans="1:17">
      <c r="A105" s="432"/>
      <c r="C105" s="109"/>
      <c r="D105" s="7"/>
      <c r="E105" s="7"/>
      <c r="F105" s="7"/>
      <c r="G105" s="7"/>
      <c r="H105" s="7"/>
      <c r="I105" s="7"/>
      <c r="J105" s="7"/>
      <c r="K105" s="129"/>
    </row>
    <row r="106" spans="1:17" s="1" customFormat="1" ht="15" customHeight="1">
      <c r="A106" s="432"/>
      <c r="B106" s="315" t="s">
        <v>213</v>
      </c>
      <c r="C106" s="331" t="s">
        <v>190</v>
      </c>
      <c r="D106" s="363" t="s">
        <v>35</v>
      </c>
      <c r="E106" s="364"/>
      <c r="F106" s="364"/>
      <c r="G106" s="364"/>
      <c r="H106" s="364"/>
      <c r="I106" s="364"/>
      <c r="J106" s="365"/>
      <c r="K106" s="133" t="s">
        <v>22</v>
      </c>
      <c r="M106" t="s">
        <v>103</v>
      </c>
      <c r="N106"/>
      <c r="O106"/>
      <c r="P106"/>
      <c r="Q106"/>
    </row>
    <row r="107" spans="1:17" ht="14.25" customHeight="1">
      <c r="A107" s="432"/>
      <c r="B107" s="316"/>
      <c r="C107" s="319"/>
      <c r="D107" s="298" t="s">
        <v>28</v>
      </c>
      <c r="E107" s="299"/>
      <c r="F107" s="299"/>
      <c r="G107" s="299"/>
      <c r="H107" s="299"/>
      <c r="I107" s="299"/>
      <c r="J107" s="300"/>
      <c r="K107" s="198"/>
      <c r="M107" s="277"/>
      <c r="N107" s="278"/>
      <c r="O107" s="278"/>
      <c r="P107" s="278"/>
      <c r="Q107" s="279"/>
    </row>
    <row r="108" spans="1:17" ht="14.25" customHeight="1">
      <c r="A108" s="432"/>
      <c r="B108" s="316"/>
      <c r="C108" s="319"/>
      <c r="D108" s="252" t="s">
        <v>189</v>
      </c>
      <c r="E108" s="253"/>
      <c r="F108" s="253"/>
      <c r="G108" s="253"/>
      <c r="H108" s="253"/>
      <c r="I108" s="253"/>
      <c r="J108" s="254"/>
      <c r="K108" s="107"/>
      <c r="M108" s="280"/>
      <c r="N108" s="281"/>
      <c r="O108" s="281"/>
      <c r="P108" s="281"/>
      <c r="Q108" s="282"/>
    </row>
    <row r="109" spans="1:17" ht="14.25" customHeight="1">
      <c r="A109" s="432"/>
      <c r="B109" s="316"/>
      <c r="C109" s="319"/>
      <c r="D109" s="252"/>
      <c r="E109" s="253"/>
      <c r="F109" s="253"/>
      <c r="G109" s="253"/>
      <c r="H109" s="253"/>
      <c r="I109" s="253"/>
      <c r="J109" s="254"/>
      <c r="K109" s="107"/>
      <c r="M109" s="280"/>
      <c r="N109" s="281"/>
      <c r="O109" s="281"/>
      <c r="P109" s="281"/>
      <c r="Q109" s="282"/>
    </row>
    <row r="110" spans="1:17">
      <c r="A110" s="433"/>
      <c r="B110" s="317"/>
      <c r="C110" s="320"/>
      <c r="D110" s="255" t="s">
        <v>60</v>
      </c>
      <c r="E110" s="256"/>
      <c r="F110" s="256"/>
      <c r="G110" s="256"/>
      <c r="H110" s="256"/>
      <c r="I110" s="256"/>
      <c r="J110" s="257"/>
      <c r="K110" s="113"/>
      <c r="M110" s="283"/>
      <c r="N110" s="284"/>
      <c r="O110" s="284"/>
      <c r="P110" s="284"/>
      <c r="Q110" s="285"/>
    </row>
    <row r="111" spans="1:17" ht="16.5">
      <c r="C111" s="109"/>
      <c r="D111" s="7"/>
      <c r="E111" s="7"/>
      <c r="F111" s="7"/>
      <c r="G111" s="7"/>
      <c r="H111" s="7"/>
      <c r="I111" s="7"/>
      <c r="J111" s="7"/>
      <c r="K111" s="129"/>
    </row>
    <row r="112" spans="1:17" s="1" customFormat="1" ht="30" customHeight="1">
      <c r="A112" s="414" t="s">
        <v>5</v>
      </c>
      <c r="B112" s="315" t="s">
        <v>192</v>
      </c>
      <c r="C112" s="331" t="s">
        <v>191</v>
      </c>
      <c r="D112" s="417" t="s">
        <v>30</v>
      </c>
      <c r="E112" s="418"/>
      <c r="F112" s="418"/>
      <c r="G112" s="418"/>
      <c r="H112" s="418"/>
      <c r="I112" s="418"/>
      <c r="J112" s="419"/>
      <c r="K112" s="132" t="s">
        <v>22</v>
      </c>
      <c r="M112" s="134" t="s">
        <v>103</v>
      </c>
      <c r="N112"/>
      <c r="O112"/>
      <c r="P112"/>
      <c r="Q112"/>
    </row>
    <row r="113" spans="1:17">
      <c r="A113" s="415"/>
      <c r="B113" s="316"/>
      <c r="C113" s="319"/>
      <c r="D113" s="420" t="s">
        <v>29</v>
      </c>
      <c r="E113" s="421"/>
      <c r="F113" s="421"/>
      <c r="G113" s="421"/>
      <c r="H113" s="421"/>
      <c r="I113" s="421"/>
      <c r="J113" s="422"/>
      <c r="K113" s="200"/>
      <c r="M113" s="277"/>
      <c r="N113" s="278"/>
      <c r="O113" s="278"/>
      <c r="P113" s="278"/>
      <c r="Q113" s="279"/>
    </row>
    <row r="114" spans="1:17" ht="14.25" customHeight="1">
      <c r="A114" s="415"/>
      <c r="B114" s="316"/>
      <c r="C114" s="319"/>
      <c r="D114" s="266" t="s">
        <v>193</v>
      </c>
      <c r="E114" s="266"/>
      <c r="F114" s="266"/>
      <c r="G114" s="266"/>
      <c r="H114" s="266"/>
      <c r="I114" s="266"/>
      <c r="J114" s="266"/>
      <c r="K114" s="107"/>
      <c r="M114" s="280"/>
      <c r="N114" s="281"/>
      <c r="O114" s="281"/>
      <c r="P114" s="281"/>
      <c r="Q114" s="282"/>
    </row>
    <row r="115" spans="1:17">
      <c r="A115" s="415"/>
      <c r="B115" s="317"/>
      <c r="C115" s="320"/>
      <c r="D115" s="269"/>
      <c r="E115" s="269"/>
      <c r="F115" s="269"/>
      <c r="G115" s="269"/>
      <c r="H115" s="269"/>
      <c r="I115" s="269"/>
      <c r="J115" s="269"/>
      <c r="K115" s="113"/>
      <c r="M115" s="283"/>
      <c r="N115" s="284"/>
      <c r="O115" s="284"/>
      <c r="P115" s="284"/>
      <c r="Q115" s="285"/>
    </row>
    <row r="116" spans="1:17">
      <c r="A116" s="415"/>
      <c r="C116" s="109"/>
      <c r="D116" s="7"/>
      <c r="E116" s="7"/>
      <c r="F116" s="7"/>
      <c r="G116" s="7"/>
      <c r="H116" s="7"/>
      <c r="I116" s="7"/>
      <c r="J116" s="7"/>
      <c r="K116" s="129"/>
    </row>
    <row r="117" spans="1:17" s="1" customFormat="1" ht="15" customHeight="1">
      <c r="A117" s="415"/>
      <c r="B117" s="315" t="s">
        <v>112</v>
      </c>
      <c r="C117" s="331" t="s">
        <v>194</v>
      </c>
      <c r="D117" s="352" t="s">
        <v>143</v>
      </c>
      <c r="E117" s="353"/>
      <c r="F117" s="353"/>
      <c r="G117" s="353"/>
      <c r="H117" s="353"/>
      <c r="I117" s="353"/>
      <c r="J117" s="423"/>
      <c r="K117" s="132" t="s">
        <v>22</v>
      </c>
      <c r="M117" t="s">
        <v>103</v>
      </c>
      <c r="N117"/>
      <c r="O117"/>
      <c r="P117"/>
      <c r="Q117"/>
    </row>
    <row r="118" spans="1:17" ht="14.25" customHeight="1">
      <c r="A118" s="415"/>
      <c r="B118" s="316"/>
      <c r="C118" s="319"/>
      <c r="D118" s="354"/>
      <c r="E118" s="355"/>
      <c r="F118" s="355"/>
      <c r="G118" s="355"/>
      <c r="H118" s="355"/>
      <c r="I118" s="355"/>
      <c r="J118" s="424"/>
      <c r="K118" s="4"/>
      <c r="M118" s="277"/>
      <c r="N118" s="278"/>
      <c r="O118" s="278"/>
      <c r="P118" s="278"/>
      <c r="Q118" s="279"/>
    </row>
    <row r="119" spans="1:17">
      <c r="A119" s="415"/>
      <c r="B119" s="316"/>
      <c r="C119" s="319"/>
      <c r="D119" s="425" t="s">
        <v>31</v>
      </c>
      <c r="E119" s="426"/>
      <c r="F119" s="426"/>
      <c r="G119" s="426"/>
      <c r="H119" s="426"/>
      <c r="I119" s="426"/>
      <c r="J119" s="427"/>
      <c r="K119" s="199"/>
      <c r="M119" s="280"/>
      <c r="N119" s="281"/>
      <c r="O119" s="281"/>
      <c r="P119" s="281"/>
      <c r="Q119" s="282"/>
    </row>
    <row r="120" spans="1:17">
      <c r="A120" s="415"/>
      <c r="B120" s="316"/>
      <c r="C120" s="319"/>
      <c r="D120" s="428" t="s">
        <v>63</v>
      </c>
      <c r="E120" s="429"/>
      <c r="F120" s="429"/>
      <c r="G120" s="429"/>
      <c r="H120" s="429"/>
      <c r="I120" s="429"/>
      <c r="J120" s="430"/>
      <c r="K120" s="107"/>
      <c r="M120" s="280"/>
      <c r="N120" s="281"/>
      <c r="O120" s="281"/>
      <c r="P120" s="281"/>
      <c r="Q120" s="282"/>
    </row>
    <row r="121" spans="1:17" ht="14.25" customHeight="1">
      <c r="A121" s="415"/>
      <c r="B121" s="316"/>
      <c r="C121" s="319"/>
      <c r="D121" s="265" t="s">
        <v>78</v>
      </c>
      <c r="E121" s="266"/>
      <c r="F121" s="266"/>
      <c r="G121" s="266"/>
      <c r="H121" s="266"/>
      <c r="I121" s="266"/>
      <c r="J121" s="267"/>
      <c r="K121" s="107"/>
      <c r="M121" s="280"/>
      <c r="N121" s="281"/>
      <c r="O121" s="281"/>
      <c r="P121" s="281"/>
      <c r="Q121" s="282"/>
    </row>
    <row r="122" spans="1:17">
      <c r="A122" s="415"/>
      <c r="B122" s="316"/>
      <c r="C122" s="319"/>
      <c r="D122" s="265"/>
      <c r="E122" s="266"/>
      <c r="F122" s="266"/>
      <c r="G122" s="266"/>
      <c r="H122" s="266"/>
      <c r="I122" s="266"/>
      <c r="J122" s="267"/>
      <c r="K122" s="107"/>
      <c r="M122" s="280"/>
      <c r="N122" s="281"/>
      <c r="O122" s="281"/>
      <c r="P122" s="281"/>
      <c r="Q122" s="282"/>
    </row>
    <row r="123" spans="1:17" ht="14.25" customHeight="1">
      <c r="A123" s="415"/>
      <c r="B123" s="316"/>
      <c r="C123" s="319"/>
      <c r="D123" s="265" t="s">
        <v>79</v>
      </c>
      <c r="E123" s="266"/>
      <c r="F123" s="266"/>
      <c r="G123" s="266"/>
      <c r="H123" s="266"/>
      <c r="I123" s="266"/>
      <c r="J123" s="267"/>
      <c r="K123" s="131"/>
      <c r="M123" s="280"/>
      <c r="N123" s="281"/>
      <c r="O123" s="281"/>
      <c r="P123" s="281"/>
      <c r="Q123" s="282"/>
    </row>
    <row r="124" spans="1:17">
      <c r="A124" s="416"/>
      <c r="B124" s="317"/>
      <c r="C124" s="320"/>
      <c r="D124" s="268"/>
      <c r="E124" s="269"/>
      <c r="F124" s="269"/>
      <c r="G124" s="269"/>
      <c r="H124" s="269"/>
      <c r="I124" s="269"/>
      <c r="J124" s="270"/>
      <c r="K124" s="113"/>
      <c r="M124" s="283"/>
      <c r="N124" s="284"/>
      <c r="O124" s="284"/>
      <c r="P124" s="284"/>
      <c r="Q124" s="285"/>
    </row>
    <row r="125" spans="1:17" ht="16.5">
      <c r="C125" s="109"/>
      <c r="D125" s="7"/>
      <c r="E125" s="7"/>
      <c r="F125" s="7"/>
      <c r="G125" s="7"/>
      <c r="H125" s="7"/>
      <c r="I125" s="7"/>
      <c r="J125" s="7"/>
      <c r="K125" s="129"/>
    </row>
    <row r="126" spans="1:17" s="1" customFormat="1" ht="31.5" customHeight="1">
      <c r="A126" s="313" t="s">
        <v>4</v>
      </c>
      <c r="B126" s="315" t="s">
        <v>195</v>
      </c>
      <c r="C126" s="331" t="s">
        <v>196</v>
      </c>
      <c r="D126" s="417" t="s">
        <v>36</v>
      </c>
      <c r="E126" s="418"/>
      <c r="F126" s="418"/>
      <c r="G126" s="418"/>
      <c r="H126" s="418"/>
      <c r="I126" s="418"/>
      <c r="J126" s="419"/>
      <c r="K126" s="132" t="s">
        <v>22</v>
      </c>
      <c r="M126" t="s">
        <v>103</v>
      </c>
      <c r="N126"/>
      <c r="O126"/>
      <c r="P126"/>
      <c r="Q126"/>
    </row>
    <row r="127" spans="1:17" ht="14.25" customHeight="1">
      <c r="A127" s="314"/>
      <c r="B127" s="316"/>
      <c r="C127" s="319"/>
      <c r="D127" s="420" t="s">
        <v>37</v>
      </c>
      <c r="E127" s="421"/>
      <c r="F127" s="421"/>
      <c r="G127" s="421"/>
      <c r="H127" s="421"/>
      <c r="I127" s="421"/>
      <c r="J127" s="422"/>
      <c r="K127" s="201"/>
      <c r="M127" s="277"/>
      <c r="N127" s="278"/>
      <c r="O127" s="278"/>
      <c r="P127" s="278"/>
      <c r="Q127" s="279"/>
    </row>
    <row r="128" spans="1:17" ht="14.25" customHeight="1">
      <c r="A128" s="314"/>
      <c r="B128" s="316"/>
      <c r="C128" s="319"/>
      <c r="D128" s="265" t="s">
        <v>113</v>
      </c>
      <c r="E128" s="266"/>
      <c r="F128" s="266"/>
      <c r="G128" s="266"/>
      <c r="H128" s="266"/>
      <c r="I128" s="266"/>
      <c r="J128" s="267"/>
      <c r="K128" s="107"/>
      <c r="M128" s="280"/>
      <c r="N128" s="281"/>
      <c r="O128" s="281"/>
      <c r="P128" s="281"/>
      <c r="Q128" s="282"/>
    </row>
    <row r="129" spans="1:17">
      <c r="A129" s="314"/>
      <c r="B129" s="317"/>
      <c r="C129" s="320"/>
      <c r="D129" s="268"/>
      <c r="E129" s="269"/>
      <c r="F129" s="269"/>
      <c r="G129" s="269"/>
      <c r="H129" s="269"/>
      <c r="I129" s="269"/>
      <c r="J129" s="270"/>
      <c r="K129" s="113"/>
      <c r="M129" s="283"/>
      <c r="N129" s="284"/>
      <c r="O129" s="284"/>
      <c r="P129" s="284"/>
      <c r="Q129" s="285"/>
    </row>
    <row r="130" spans="1:17">
      <c r="A130" s="314"/>
      <c r="C130" s="109"/>
      <c r="D130" s="7"/>
      <c r="E130" s="7"/>
      <c r="F130" s="7"/>
      <c r="G130" s="7"/>
      <c r="H130" s="7"/>
      <c r="I130" s="7"/>
      <c r="J130" s="7"/>
      <c r="K130" s="129"/>
    </row>
    <row r="131" spans="1:17" s="1" customFormat="1" ht="15" customHeight="1">
      <c r="A131" s="314"/>
      <c r="B131" s="315" t="s">
        <v>198</v>
      </c>
      <c r="C131" s="331" t="s">
        <v>197</v>
      </c>
      <c r="D131" s="352" t="s">
        <v>48</v>
      </c>
      <c r="E131" s="353"/>
      <c r="F131" s="353"/>
      <c r="G131" s="353"/>
      <c r="H131" s="353"/>
      <c r="I131" s="353"/>
      <c r="J131" s="423"/>
      <c r="K131" s="132" t="s">
        <v>22</v>
      </c>
      <c r="M131" t="s">
        <v>103</v>
      </c>
      <c r="N131"/>
      <c r="O131"/>
      <c r="P131"/>
      <c r="Q131"/>
    </row>
    <row r="132" spans="1:17" s="1" customFormat="1" ht="15">
      <c r="A132" s="314"/>
      <c r="B132" s="316"/>
      <c r="C132" s="319"/>
      <c r="D132" s="354"/>
      <c r="E132" s="355"/>
      <c r="F132" s="355"/>
      <c r="G132" s="355"/>
      <c r="H132" s="355"/>
      <c r="I132" s="355"/>
      <c r="J132" s="424"/>
      <c r="K132" s="95"/>
      <c r="M132" s="277"/>
      <c r="N132" s="278"/>
      <c r="O132" s="278"/>
      <c r="P132" s="278"/>
      <c r="Q132" s="279"/>
    </row>
    <row r="133" spans="1:17" ht="14.25" customHeight="1">
      <c r="A133" s="314"/>
      <c r="B133" s="316"/>
      <c r="C133" s="319"/>
      <c r="D133" s="420" t="s">
        <v>38</v>
      </c>
      <c r="E133" s="421"/>
      <c r="F133" s="421"/>
      <c r="G133" s="421"/>
      <c r="H133" s="421"/>
      <c r="I133" s="421"/>
      <c r="J133" s="422"/>
      <c r="K133" s="199"/>
      <c r="M133" s="280"/>
      <c r="N133" s="281"/>
      <c r="O133" s="281"/>
      <c r="P133" s="281"/>
      <c r="Q133" s="282"/>
    </row>
    <row r="134" spans="1:17">
      <c r="A134" s="314"/>
      <c r="B134" s="316"/>
      <c r="C134" s="319"/>
      <c r="D134" s="289" t="s">
        <v>64</v>
      </c>
      <c r="E134" s="290"/>
      <c r="F134" s="290"/>
      <c r="G134" s="290"/>
      <c r="H134" s="290"/>
      <c r="I134" s="290"/>
      <c r="J134" s="291"/>
      <c r="K134" s="107"/>
      <c r="M134" s="280"/>
      <c r="N134" s="281"/>
      <c r="O134" s="281"/>
      <c r="P134" s="281"/>
      <c r="Q134" s="282"/>
    </row>
    <row r="135" spans="1:17" ht="14.25" customHeight="1">
      <c r="A135" s="314"/>
      <c r="B135" s="316"/>
      <c r="C135" s="319"/>
      <c r="D135" s="265" t="s">
        <v>80</v>
      </c>
      <c r="E135" s="266"/>
      <c r="F135" s="266"/>
      <c r="G135" s="266"/>
      <c r="H135" s="266"/>
      <c r="I135" s="266"/>
      <c r="J135" s="267"/>
      <c r="K135" s="107"/>
      <c r="M135" s="280"/>
      <c r="N135" s="281"/>
      <c r="O135" s="281"/>
      <c r="P135" s="281"/>
      <c r="Q135" s="282"/>
    </row>
    <row r="136" spans="1:17">
      <c r="A136" s="314"/>
      <c r="B136" s="316"/>
      <c r="C136" s="319"/>
      <c r="D136" s="265"/>
      <c r="E136" s="266"/>
      <c r="F136" s="266"/>
      <c r="G136" s="266"/>
      <c r="H136" s="266"/>
      <c r="I136" s="266"/>
      <c r="J136" s="267"/>
      <c r="K136" s="107"/>
      <c r="M136" s="280"/>
      <c r="N136" s="281"/>
      <c r="O136" s="281"/>
      <c r="P136" s="281"/>
      <c r="Q136" s="282"/>
    </row>
    <row r="137" spans="1:17" ht="14.25" customHeight="1">
      <c r="A137" s="314"/>
      <c r="B137" s="316"/>
      <c r="C137" s="319"/>
      <c r="D137" s="265" t="s">
        <v>81</v>
      </c>
      <c r="E137" s="266"/>
      <c r="F137" s="266"/>
      <c r="G137" s="266"/>
      <c r="H137" s="266"/>
      <c r="I137" s="266"/>
      <c r="J137" s="267"/>
      <c r="K137" s="131"/>
      <c r="M137" s="280"/>
      <c r="N137" s="281"/>
      <c r="O137" s="281"/>
      <c r="P137" s="281"/>
      <c r="Q137" s="282"/>
    </row>
    <row r="138" spans="1:17">
      <c r="A138" s="314"/>
      <c r="B138" s="317"/>
      <c r="C138" s="320"/>
      <c r="D138" s="268"/>
      <c r="E138" s="269"/>
      <c r="F138" s="269"/>
      <c r="G138" s="269"/>
      <c r="H138" s="269"/>
      <c r="I138" s="269"/>
      <c r="J138" s="270"/>
      <c r="K138" s="113"/>
      <c r="M138" s="283"/>
      <c r="N138" s="284"/>
      <c r="O138" s="284"/>
      <c r="P138" s="284"/>
      <c r="Q138" s="285"/>
    </row>
    <row r="139" spans="1:17">
      <c r="A139" s="314"/>
      <c r="C139" s="109"/>
      <c r="D139" s="7"/>
      <c r="E139" s="7"/>
      <c r="F139" s="7"/>
      <c r="G139" s="7"/>
      <c r="H139" s="7"/>
      <c r="I139" s="7"/>
      <c r="J139" s="7"/>
      <c r="K139" s="129"/>
    </row>
    <row r="140" spans="1:17" s="1" customFormat="1" ht="15" customHeight="1">
      <c r="A140" s="314"/>
      <c r="B140" s="309" t="s">
        <v>200</v>
      </c>
      <c r="C140" s="310" t="s">
        <v>239</v>
      </c>
      <c r="D140" s="332" t="s">
        <v>49</v>
      </c>
      <c r="E140" s="333"/>
      <c r="F140" s="333"/>
      <c r="G140" s="333"/>
      <c r="H140" s="333"/>
      <c r="I140" s="333"/>
      <c r="J140" s="334"/>
      <c r="K140" s="133" t="s">
        <v>22</v>
      </c>
      <c r="M140" t="s">
        <v>103</v>
      </c>
      <c r="N140"/>
      <c r="O140"/>
      <c r="P140"/>
      <c r="Q140"/>
    </row>
    <row r="141" spans="1:17" ht="14.25" customHeight="1">
      <c r="A141" s="314"/>
      <c r="B141" s="309"/>
      <c r="C141" s="310"/>
      <c r="D141" s="335" t="s">
        <v>144</v>
      </c>
      <c r="E141" s="336"/>
      <c r="F141" s="336"/>
      <c r="G141" s="336"/>
      <c r="H141" s="336"/>
      <c r="I141" s="336"/>
      <c r="J141" s="337"/>
      <c r="K141" s="198"/>
      <c r="M141" s="356"/>
      <c r="N141" s="356"/>
      <c r="O141" s="356"/>
      <c r="P141" s="356"/>
      <c r="Q141" s="356"/>
    </row>
    <row r="142" spans="1:17">
      <c r="A142" s="314"/>
      <c r="B142" s="309"/>
      <c r="C142" s="310"/>
      <c r="D142" s="289"/>
      <c r="E142" s="290"/>
      <c r="F142" s="290"/>
      <c r="G142" s="290"/>
      <c r="H142" s="290"/>
      <c r="I142" s="290"/>
      <c r="J142" s="291"/>
      <c r="K142" s="107"/>
      <c r="M142" s="356"/>
      <c r="N142" s="356"/>
      <c r="O142" s="356"/>
      <c r="P142" s="356"/>
      <c r="Q142" s="356"/>
    </row>
    <row r="143" spans="1:17">
      <c r="A143" s="314"/>
      <c r="B143" s="309"/>
      <c r="C143" s="310"/>
      <c r="D143" s="289" t="s">
        <v>39</v>
      </c>
      <c r="E143" s="290"/>
      <c r="F143" s="290"/>
      <c r="G143" s="290"/>
      <c r="H143" s="290"/>
      <c r="I143" s="290"/>
      <c r="J143" s="291"/>
      <c r="K143" s="107"/>
      <c r="M143" s="356"/>
      <c r="N143" s="356"/>
      <c r="O143" s="356"/>
      <c r="P143" s="356"/>
      <c r="Q143" s="356"/>
    </row>
    <row r="144" spans="1:17">
      <c r="A144" s="314"/>
      <c r="B144" s="309"/>
      <c r="C144" s="310"/>
      <c r="D144" s="289" t="s">
        <v>40</v>
      </c>
      <c r="E144" s="290"/>
      <c r="F144" s="290"/>
      <c r="G144" s="290"/>
      <c r="H144" s="290"/>
      <c r="I144" s="290"/>
      <c r="J144" s="291"/>
      <c r="K144" s="107"/>
      <c r="M144" s="356"/>
      <c r="N144" s="356"/>
      <c r="O144" s="356"/>
      <c r="P144" s="356"/>
      <c r="Q144" s="356"/>
    </row>
    <row r="145" spans="1:17">
      <c r="A145" s="314"/>
      <c r="B145" s="309"/>
      <c r="C145" s="310"/>
      <c r="D145" s="289" t="s">
        <v>41</v>
      </c>
      <c r="E145" s="290"/>
      <c r="F145" s="290"/>
      <c r="G145" s="290"/>
      <c r="H145" s="290"/>
      <c r="I145" s="290"/>
      <c r="J145" s="291"/>
      <c r="K145" s="107"/>
      <c r="M145" s="356"/>
      <c r="N145" s="356"/>
      <c r="O145" s="356"/>
      <c r="P145" s="356"/>
      <c r="Q145" s="356"/>
    </row>
    <row r="146" spans="1:17" ht="14.25" customHeight="1">
      <c r="A146" s="314"/>
      <c r="B146" s="309"/>
      <c r="C146" s="310"/>
      <c r="D146" s="240" t="s">
        <v>199</v>
      </c>
      <c r="E146" s="241"/>
      <c r="F146" s="241"/>
      <c r="G146" s="241"/>
      <c r="H146" s="241"/>
      <c r="I146" s="241"/>
      <c r="J146" s="242"/>
      <c r="K146" s="113"/>
      <c r="M146" s="356"/>
      <c r="N146" s="356"/>
      <c r="O146" s="356"/>
      <c r="P146" s="356"/>
      <c r="Q146" s="356"/>
    </row>
    <row r="147" spans="1:17" ht="16.5">
      <c r="C147" s="109"/>
      <c r="D147" s="7"/>
      <c r="E147" s="7"/>
      <c r="F147" s="7"/>
      <c r="G147" s="7"/>
      <c r="H147" s="7"/>
      <c r="I147" s="7"/>
      <c r="J147" s="7"/>
      <c r="K147" s="129"/>
    </row>
    <row r="148" spans="1:17" ht="15" customHeight="1">
      <c r="A148" s="434" t="s">
        <v>85</v>
      </c>
      <c r="B148" s="315" t="s">
        <v>202</v>
      </c>
      <c r="C148" s="331" t="s">
        <v>201</v>
      </c>
      <c r="D148" s="439" t="s">
        <v>86</v>
      </c>
      <c r="E148" s="440"/>
      <c r="F148" s="440"/>
      <c r="G148" s="440"/>
      <c r="H148" s="440"/>
      <c r="I148" s="440"/>
      <c r="J148" s="441"/>
      <c r="K148" s="133" t="s">
        <v>108</v>
      </c>
      <c r="M148" t="s">
        <v>103</v>
      </c>
    </row>
    <row r="149" spans="1:17" ht="14.25" customHeight="1">
      <c r="A149" s="435"/>
      <c r="B149" s="437"/>
      <c r="C149" s="319"/>
      <c r="D149" s="121"/>
      <c r="E149" s="122"/>
      <c r="F149" s="122"/>
      <c r="G149" s="122"/>
      <c r="H149" s="122"/>
      <c r="I149" s="122"/>
      <c r="J149" s="123"/>
      <c r="K149" s="197"/>
      <c r="M149" s="277"/>
      <c r="N149" s="278"/>
      <c r="O149" s="278"/>
      <c r="P149" s="278"/>
      <c r="Q149" s="279"/>
    </row>
    <row r="150" spans="1:17" ht="61.5" customHeight="1">
      <c r="A150" s="436"/>
      <c r="B150" s="438"/>
      <c r="C150" s="320"/>
      <c r="D150" s="126"/>
      <c r="E150" s="127"/>
      <c r="F150" s="127"/>
      <c r="G150" s="127"/>
      <c r="H150" s="127"/>
      <c r="I150" s="127"/>
      <c r="J150" s="128"/>
      <c r="K150" s="136"/>
      <c r="M150" s="283"/>
      <c r="N150" s="284"/>
      <c r="O150" s="284"/>
      <c r="P150" s="284"/>
      <c r="Q150" s="285"/>
    </row>
    <row r="151" spans="1:17" ht="16.5">
      <c r="C151" s="109"/>
      <c r="D151" s="7"/>
      <c r="E151" s="7"/>
      <c r="F151" s="7"/>
      <c r="G151" s="7"/>
      <c r="H151" s="7"/>
      <c r="I151" s="7"/>
      <c r="J151" s="7"/>
      <c r="K151" s="129"/>
    </row>
    <row r="152" spans="1:17" s="1" customFormat="1" ht="15" customHeight="1">
      <c r="A152" s="442" t="s">
        <v>7</v>
      </c>
      <c r="B152" s="309" t="s">
        <v>114</v>
      </c>
      <c r="C152" s="310" t="s">
        <v>205</v>
      </c>
      <c r="D152" s="363" t="s">
        <v>42</v>
      </c>
      <c r="E152" s="364"/>
      <c r="F152" s="364"/>
      <c r="G152" s="364"/>
      <c r="H152" s="364"/>
      <c r="I152" s="364"/>
      <c r="J152" s="365"/>
      <c r="K152" s="132" t="s">
        <v>22</v>
      </c>
      <c r="M152" t="s">
        <v>103</v>
      </c>
      <c r="N152"/>
      <c r="O152"/>
      <c r="P152"/>
      <c r="Q152"/>
    </row>
    <row r="153" spans="1:17" ht="15" customHeight="1">
      <c r="A153" s="443"/>
      <c r="B153" s="309"/>
      <c r="C153" s="310"/>
      <c r="D153" s="298"/>
      <c r="E153" s="299"/>
      <c r="F153" s="299"/>
      <c r="G153" s="299"/>
      <c r="H153" s="299"/>
      <c r="I153" s="299"/>
      <c r="J153" s="300"/>
      <c r="K153" s="195"/>
      <c r="M153" s="356"/>
      <c r="N153" s="356"/>
      <c r="O153" s="356"/>
      <c r="P153" s="356"/>
      <c r="Q153" s="356"/>
    </row>
    <row r="154" spans="1:17" ht="15" customHeight="1">
      <c r="A154" s="443"/>
      <c r="B154" s="309"/>
      <c r="C154" s="310"/>
      <c r="D154" s="209" t="s">
        <v>43</v>
      </c>
      <c r="E154" s="210"/>
      <c r="F154" s="210"/>
      <c r="G154" s="210"/>
      <c r="H154" s="210"/>
      <c r="I154" s="210"/>
      <c r="J154" s="211"/>
      <c r="K154" s="107" t="s">
        <v>240</v>
      </c>
      <c r="M154" s="356"/>
      <c r="N154" s="356"/>
      <c r="O154" s="356"/>
      <c r="P154" s="356"/>
      <c r="Q154" s="356"/>
    </row>
    <row r="155" spans="1:17" ht="17.25" customHeight="1">
      <c r="A155" s="443"/>
      <c r="B155" s="309"/>
      <c r="C155" s="310"/>
      <c r="D155" s="289" t="s">
        <v>203</v>
      </c>
      <c r="E155" s="290"/>
      <c r="F155" s="290"/>
      <c r="G155" s="290"/>
      <c r="H155" s="290"/>
      <c r="I155" s="290"/>
      <c r="J155" s="291"/>
      <c r="K155" s="107"/>
      <c r="M155" s="356"/>
      <c r="N155" s="356"/>
      <c r="O155" s="356"/>
      <c r="P155" s="356"/>
      <c r="Q155" s="356"/>
    </row>
    <row r="156" spans="1:17" ht="13.5" customHeight="1">
      <c r="A156" s="443"/>
      <c r="B156" s="309"/>
      <c r="C156" s="310"/>
      <c r="D156" s="255" t="s">
        <v>204</v>
      </c>
      <c r="E156" s="256"/>
      <c r="F156" s="256"/>
      <c r="G156" s="256"/>
      <c r="H156" s="256"/>
      <c r="I156" s="256"/>
      <c r="J156" s="257"/>
      <c r="K156" s="113"/>
      <c r="M156" s="356"/>
      <c r="N156" s="356"/>
      <c r="O156" s="356"/>
      <c r="P156" s="356"/>
      <c r="Q156" s="356"/>
    </row>
    <row r="157" spans="1:17">
      <c r="C157" s="109"/>
      <c r="D157" s="7"/>
      <c r="E157" s="7"/>
      <c r="F157" s="7"/>
      <c r="G157" s="7"/>
      <c r="H157" s="7"/>
      <c r="I157" s="7"/>
      <c r="J157" s="7"/>
      <c r="K157" s="129"/>
    </row>
    <row r="158" spans="1:17" s="1" customFormat="1" ht="31.5" customHeight="1">
      <c r="A158" s="444" t="s">
        <v>8</v>
      </c>
      <c r="B158" s="315" t="s">
        <v>206</v>
      </c>
      <c r="C158" s="331" t="s">
        <v>209</v>
      </c>
      <c r="D158" s="447" t="s">
        <v>208</v>
      </c>
      <c r="E158" s="448"/>
      <c r="F158" s="448"/>
      <c r="G158" s="448"/>
      <c r="H158" s="448"/>
      <c r="I158" s="448"/>
      <c r="J158" s="448"/>
      <c r="K158" s="133" t="s">
        <v>22</v>
      </c>
      <c r="M158" t="s">
        <v>103</v>
      </c>
      <c r="N158"/>
      <c r="O158"/>
      <c r="P158"/>
      <c r="Q158"/>
    </row>
    <row r="159" spans="1:17" ht="14.25" customHeight="1">
      <c r="A159" s="445"/>
      <c r="B159" s="316"/>
      <c r="C159" s="319"/>
      <c r="D159" s="206" t="s">
        <v>43</v>
      </c>
      <c r="E159" s="207"/>
      <c r="F159" s="207"/>
      <c r="G159" s="207"/>
      <c r="H159" s="207"/>
      <c r="I159" s="207"/>
      <c r="J159" s="208"/>
      <c r="K159" s="198"/>
      <c r="M159" s="277"/>
      <c r="N159" s="278"/>
      <c r="O159" s="278"/>
      <c r="P159" s="278"/>
      <c r="Q159" s="279"/>
    </row>
    <row r="160" spans="1:17" ht="14.25" customHeight="1">
      <c r="A160" s="445"/>
      <c r="B160" s="317"/>
      <c r="C160" s="320"/>
      <c r="D160" s="255" t="s">
        <v>207</v>
      </c>
      <c r="E160" s="256"/>
      <c r="F160" s="256"/>
      <c r="G160" s="256"/>
      <c r="H160" s="256"/>
      <c r="I160" s="256"/>
      <c r="J160" s="257"/>
      <c r="K160" s="113"/>
      <c r="M160" s="283"/>
      <c r="N160" s="284"/>
      <c r="O160" s="284"/>
      <c r="P160" s="284"/>
      <c r="Q160" s="285"/>
    </row>
    <row r="161" spans="1:17">
      <c r="A161" s="445"/>
      <c r="C161" s="109"/>
      <c r="D161" s="7"/>
      <c r="E161" s="7"/>
      <c r="F161" s="7"/>
      <c r="G161" s="7"/>
      <c r="H161" s="7"/>
      <c r="I161" s="7"/>
      <c r="J161" s="7"/>
      <c r="K161" s="129"/>
    </row>
    <row r="162" spans="1:17" s="1" customFormat="1" ht="15" customHeight="1">
      <c r="A162" s="445"/>
      <c r="B162" s="315" t="s">
        <v>211</v>
      </c>
      <c r="C162" s="331" t="s">
        <v>210</v>
      </c>
      <c r="D162" s="332" t="s">
        <v>44</v>
      </c>
      <c r="E162" s="333"/>
      <c r="F162" s="333"/>
      <c r="G162" s="333"/>
      <c r="H162" s="333"/>
      <c r="I162" s="333"/>
      <c r="J162" s="334"/>
      <c r="K162" s="133" t="s">
        <v>22</v>
      </c>
      <c r="M162" t="s">
        <v>103</v>
      </c>
      <c r="N162"/>
      <c r="O162"/>
      <c r="P162"/>
      <c r="Q162"/>
    </row>
    <row r="163" spans="1:17" ht="14.25" customHeight="1">
      <c r="A163" s="445"/>
      <c r="B163" s="316"/>
      <c r="C163" s="319"/>
      <c r="D163" s="425" t="s">
        <v>45</v>
      </c>
      <c r="E163" s="426"/>
      <c r="F163" s="426"/>
      <c r="G163" s="426"/>
      <c r="H163" s="426"/>
      <c r="I163" s="426"/>
      <c r="J163" s="427"/>
      <c r="K163" s="198"/>
      <c r="M163" s="277"/>
      <c r="N163" s="278"/>
      <c r="O163" s="278"/>
      <c r="P163" s="278"/>
      <c r="Q163" s="279"/>
    </row>
    <row r="164" spans="1:17" ht="14.25" customHeight="1">
      <c r="A164" s="445"/>
      <c r="B164" s="316"/>
      <c r="C164" s="319"/>
      <c r="D164" s="408" t="s">
        <v>115</v>
      </c>
      <c r="E164" s="409"/>
      <c r="F164" s="409"/>
      <c r="G164" s="409"/>
      <c r="H164" s="409"/>
      <c r="I164" s="409"/>
      <c r="J164" s="410"/>
      <c r="K164" s="107"/>
      <c r="M164" s="280"/>
      <c r="N164" s="281"/>
      <c r="O164" s="281"/>
      <c r="P164" s="281"/>
      <c r="Q164" s="282"/>
    </row>
    <row r="165" spans="1:17">
      <c r="A165" s="445"/>
      <c r="B165" s="316"/>
      <c r="C165" s="319"/>
      <c r="D165" s="408"/>
      <c r="E165" s="409"/>
      <c r="F165" s="409"/>
      <c r="G165" s="409"/>
      <c r="H165" s="409"/>
      <c r="I165" s="409"/>
      <c r="J165" s="410"/>
      <c r="K165" s="107"/>
      <c r="M165" s="280"/>
      <c r="N165" s="281"/>
      <c r="O165" s="281"/>
      <c r="P165" s="281"/>
      <c r="Q165" s="282"/>
    </row>
    <row r="166" spans="1:17">
      <c r="A166" s="445"/>
      <c r="B166" s="316"/>
      <c r="C166" s="319"/>
      <c r="D166" s="408"/>
      <c r="E166" s="409"/>
      <c r="F166" s="409"/>
      <c r="G166" s="409"/>
      <c r="H166" s="409"/>
      <c r="I166" s="409"/>
      <c r="J166" s="410"/>
      <c r="K166" s="107"/>
      <c r="M166" s="280"/>
      <c r="N166" s="281"/>
      <c r="O166" s="281"/>
      <c r="P166" s="281"/>
      <c r="Q166" s="282"/>
    </row>
    <row r="167" spans="1:17">
      <c r="A167" s="445"/>
      <c r="B167" s="317"/>
      <c r="C167" s="320"/>
      <c r="D167" s="449" t="s">
        <v>116</v>
      </c>
      <c r="E167" s="450"/>
      <c r="F167" s="450"/>
      <c r="G167" s="450"/>
      <c r="H167" s="450"/>
      <c r="I167" s="450"/>
      <c r="J167" s="451"/>
      <c r="K167" s="113"/>
      <c r="M167" s="283"/>
      <c r="N167" s="284"/>
      <c r="O167" s="284"/>
      <c r="P167" s="284"/>
      <c r="Q167" s="285"/>
    </row>
    <row r="168" spans="1:17">
      <c r="A168" s="445"/>
      <c r="C168" s="109"/>
      <c r="D168" s="8"/>
      <c r="E168" s="8"/>
      <c r="F168" s="8"/>
      <c r="G168" s="8"/>
      <c r="H168" s="8"/>
      <c r="I168" s="8"/>
      <c r="J168" s="8"/>
      <c r="K168" s="129"/>
    </row>
    <row r="169" spans="1:17" s="1" customFormat="1" ht="15" customHeight="1">
      <c r="A169" s="445"/>
      <c r="B169" s="315" t="s">
        <v>117</v>
      </c>
      <c r="C169" s="331" t="s">
        <v>214</v>
      </c>
      <c r="D169" s="452" t="s">
        <v>212</v>
      </c>
      <c r="E169" s="453"/>
      <c r="F169" s="453"/>
      <c r="G169" s="453"/>
      <c r="H169" s="453"/>
      <c r="I169" s="453"/>
      <c r="J169" s="454"/>
      <c r="K169" s="132" t="s">
        <v>22</v>
      </c>
      <c r="M169" t="s">
        <v>103</v>
      </c>
      <c r="N169"/>
      <c r="O169"/>
      <c r="P169"/>
      <c r="Q169"/>
    </row>
    <row r="170" spans="1:17" ht="14.25" customHeight="1">
      <c r="A170" s="445"/>
      <c r="B170" s="316"/>
      <c r="C170" s="319"/>
      <c r="D170" s="455"/>
      <c r="E170" s="456"/>
      <c r="F170" s="456"/>
      <c r="G170" s="456"/>
      <c r="H170" s="456"/>
      <c r="I170" s="456"/>
      <c r="J170" s="457"/>
      <c r="K170" s="4"/>
      <c r="M170" s="277"/>
      <c r="N170" s="278"/>
      <c r="O170" s="278"/>
      <c r="P170" s="278"/>
      <c r="Q170" s="279"/>
    </row>
    <row r="171" spans="1:17">
      <c r="A171" s="445"/>
      <c r="B171" s="316"/>
      <c r="C171" s="319"/>
      <c r="D171" s="10" t="s">
        <v>43</v>
      </c>
      <c r="E171" s="10"/>
      <c r="F171" s="10"/>
      <c r="G171" s="10"/>
      <c r="H171" s="10"/>
      <c r="I171" s="10"/>
      <c r="J171" s="10"/>
      <c r="K171" s="199"/>
      <c r="M171" s="280"/>
      <c r="N171" s="281"/>
      <c r="O171" s="281"/>
      <c r="P171" s="281"/>
      <c r="Q171" s="282"/>
    </row>
    <row r="172" spans="1:17">
      <c r="A172" s="446"/>
      <c r="B172" s="317"/>
      <c r="C172" s="320"/>
      <c r="D172" s="9" t="s">
        <v>46</v>
      </c>
      <c r="E172" s="9"/>
      <c r="F172" s="9"/>
      <c r="G172" s="9"/>
      <c r="H172" s="9"/>
      <c r="I172" s="9"/>
      <c r="J172" s="9"/>
      <c r="K172" s="113"/>
      <c r="M172" s="283"/>
      <c r="N172" s="284"/>
      <c r="O172" s="284"/>
      <c r="P172" s="284"/>
      <c r="Q172" s="285"/>
    </row>
    <row r="173" spans="1:17">
      <c r="K173" s="105"/>
    </row>
    <row r="174" spans="1:17">
      <c r="K174" s="105"/>
    </row>
    <row r="175" spans="1:17">
      <c r="K175" s="105"/>
    </row>
    <row r="176" spans="1:17">
      <c r="K176" s="105"/>
    </row>
    <row r="177" spans="11:11">
      <c r="K177" s="105"/>
    </row>
    <row r="178" spans="11:11">
      <c r="K178" s="105"/>
    </row>
    <row r="179" spans="11:11">
      <c r="K179" s="105"/>
    </row>
    <row r="180" spans="11:11">
      <c r="K180" s="105"/>
    </row>
    <row r="181" spans="11:11">
      <c r="K181" s="105"/>
    </row>
    <row r="182" spans="11:11">
      <c r="K182" s="105"/>
    </row>
    <row r="183" spans="11:11">
      <c r="K183" s="105"/>
    </row>
    <row r="184" spans="11:11">
      <c r="K184" s="105"/>
    </row>
    <row r="185" spans="11:11">
      <c r="K185" s="105"/>
    </row>
    <row r="186" spans="11:11">
      <c r="K186" s="105"/>
    </row>
    <row r="187" spans="11:11">
      <c r="K187" s="105"/>
    </row>
    <row r="188" spans="11:11">
      <c r="K188" s="105"/>
    </row>
    <row r="189" spans="11:11">
      <c r="K189" s="105"/>
    </row>
    <row r="190" spans="11:11">
      <c r="K190" s="105"/>
    </row>
    <row r="191" spans="11:11">
      <c r="K191" s="105"/>
    </row>
    <row r="192" spans="11:11">
      <c r="K192" s="105"/>
    </row>
    <row r="193" spans="2:11">
      <c r="K193" s="105"/>
    </row>
    <row r="194" spans="2:11">
      <c r="K194" s="105"/>
    </row>
    <row r="195" spans="2:11" ht="15">
      <c r="B195" s="1"/>
      <c r="K195" s="105"/>
    </row>
    <row r="196" spans="2:11">
      <c r="K196" s="105"/>
    </row>
    <row r="197" spans="2:11">
      <c r="K197" s="105"/>
    </row>
    <row r="198" spans="2:11">
      <c r="K198" s="105"/>
    </row>
    <row r="199" spans="2:11">
      <c r="K199" s="105"/>
    </row>
    <row r="200" spans="2:11">
      <c r="K200" s="105"/>
    </row>
    <row r="201" spans="2:11">
      <c r="K201" s="105"/>
    </row>
    <row r="202" spans="2:11">
      <c r="K202" s="105"/>
    </row>
    <row r="203" spans="2:11">
      <c r="K203" s="105"/>
    </row>
    <row r="204" spans="2:11">
      <c r="K204" s="105"/>
    </row>
    <row r="205" spans="2:11">
      <c r="K205" s="105"/>
    </row>
    <row r="206" spans="2:11">
      <c r="K206" s="105"/>
    </row>
    <row r="207" spans="2:11">
      <c r="K207" s="105"/>
    </row>
    <row r="208" spans="2:11">
      <c r="K208" s="105"/>
    </row>
    <row r="209" spans="11:11">
      <c r="K209" s="105"/>
    </row>
    <row r="210" spans="11:11">
      <c r="K210" s="105"/>
    </row>
    <row r="211" spans="11:11">
      <c r="K211" s="105"/>
    </row>
    <row r="212" spans="11:11">
      <c r="K212" s="105"/>
    </row>
    <row r="213" spans="11:11">
      <c r="K213" s="105"/>
    </row>
    <row r="214" spans="11:11">
      <c r="K214" s="105"/>
    </row>
    <row r="215" spans="11:11">
      <c r="K215" s="105"/>
    </row>
    <row r="216" spans="11:11">
      <c r="K216" s="105"/>
    </row>
    <row r="217" spans="11:11">
      <c r="K217" s="105"/>
    </row>
    <row r="218" spans="11:11">
      <c r="K218" s="105"/>
    </row>
    <row r="219" spans="11:11">
      <c r="K219" s="105"/>
    </row>
    <row r="220" spans="11:11">
      <c r="K220" s="105"/>
    </row>
    <row r="221" spans="11:11">
      <c r="K221" s="105"/>
    </row>
    <row r="222" spans="11:11">
      <c r="K222" s="105"/>
    </row>
    <row r="223" spans="11:11">
      <c r="K223" s="105"/>
    </row>
    <row r="224" spans="11:11">
      <c r="K224" s="105"/>
    </row>
    <row r="225" spans="11:11">
      <c r="K225" s="105"/>
    </row>
    <row r="226" spans="11:11">
      <c r="K226" s="105"/>
    </row>
    <row r="227" spans="11:11">
      <c r="K227" s="105"/>
    </row>
    <row r="228" spans="11:11">
      <c r="K228" s="105"/>
    </row>
    <row r="229" spans="11:11">
      <c r="K229" s="105"/>
    </row>
    <row r="230" spans="11:11">
      <c r="K230" s="105"/>
    </row>
    <row r="231" spans="11:11">
      <c r="K231" s="105"/>
    </row>
    <row r="232" spans="11:11">
      <c r="K232" s="105"/>
    </row>
    <row r="233" spans="11:11">
      <c r="K233" s="105"/>
    </row>
    <row r="234" spans="11:11">
      <c r="K234" s="105"/>
    </row>
    <row r="235" spans="11:11">
      <c r="K235" s="105"/>
    </row>
    <row r="236" spans="11:11">
      <c r="K236" s="105"/>
    </row>
    <row r="237" spans="11:11">
      <c r="K237" s="105"/>
    </row>
    <row r="238" spans="11:11">
      <c r="K238" s="105"/>
    </row>
    <row r="239" spans="11:11">
      <c r="K239" s="105"/>
    </row>
    <row r="240" spans="11:11">
      <c r="K240" s="105"/>
    </row>
    <row r="241" spans="11:11">
      <c r="K241" s="105"/>
    </row>
    <row r="242" spans="11:11">
      <c r="K242" s="105"/>
    </row>
    <row r="243" spans="11:11">
      <c r="K243" s="105"/>
    </row>
    <row r="244" spans="11:11">
      <c r="K244" s="105"/>
    </row>
    <row r="245" spans="11:11">
      <c r="K245" s="105"/>
    </row>
    <row r="246" spans="11:11">
      <c r="K246" s="105"/>
    </row>
    <row r="247" spans="11:11">
      <c r="K247" s="105"/>
    </row>
    <row r="248" spans="11:11">
      <c r="K248" s="105"/>
    </row>
    <row r="249" spans="11:11">
      <c r="K249" s="105"/>
    </row>
    <row r="250" spans="11:11">
      <c r="K250" s="105"/>
    </row>
    <row r="251" spans="11:11">
      <c r="K251" s="105"/>
    </row>
    <row r="252" spans="11:11">
      <c r="K252" s="105"/>
    </row>
    <row r="253" spans="11:11">
      <c r="K253" s="105"/>
    </row>
    <row r="254" spans="11:11">
      <c r="K254" s="105"/>
    </row>
    <row r="255" spans="11:11">
      <c r="K255" s="105"/>
    </row>
    <row r="256" spans="11:11">
      <c r="K256" s="105"/>
    </row>
    <row r="257" spans="11:11">
      <c r="K257" s="105"/>
    </row>
    <row r="258" spans="11:11">
      <c r="K258" s="105"/>
    </row>
    <row r="259" spans="11:11">
      <c r="K259" s="105"/>
    </row>
    <row r="260" spans="11:11">
      <c r="K260" s="105"/>
    </row>
    <row r="261" spans="11:11">
      <c r="K261" s="105"/>
    </row>
    <row r="262" spans="11:11">
      <c r="K262" s="105"/>
    </row>
    <row r="263" spans="11:11">
      <c r="K263" s="105"/>
    </row>
    <row r="264" spans="11:11">
      <c r="K264" s="105"/>
    </row>
    <row r="265" spans="11:11">
      <c r="K265" s="105"/>
    </row>
    <row r="266" spans="11:11">
      <c r="K266" s="105"/>
    </row>
    <row r="267" spans="11:11">
      <c r="K267" s="105"/>
    </row>
    <row r="268" spans="11:11">
      <c r="K268" s="105"/>
    </row>
    <row r="269" spans="11:11">
      <c r="K269" s="105"/>
    </row>
    <row r="270" spans="11:11">
      <c r="K270" s="105"/>
    </row>
    <row r="271" spans="11:11">
      <c r="K271" s="105"/>
    </row>
    <row r="272" spans="11:11">
      <c r="K272" s="105"/>
    </row>
    <row r="273" spans="11:11">
      <c r="K273" s="105"/>
    </row>
    <row r="274" spans="11:11">
      <c r="K274" s="105"/>
    </row>
    <row r="275" spans="11:11">
      <c r="K275" s="105"/>
    </row>
    <row r="276" spans="11:11">
      <c r="K276" s="105"/>
    </row>
    <row r="277" spans="11:11">
      <c r="K277" s="105"/>
    </row>
    <row r="278" spans="11:11">
      <c r="K278" s="105"/>
    </row>
    <row r="279" spans="11:11">
      <c r="K279" s="105"/>
    </row>
    <row r="280" spans="11:11">
      <c r="K280" s="105"/>
    </row>
    <row r="281" spans="11:11">
      <c r="K281" s="105"/>
    </row>
    <row r="282" spans="11:11">
      <c r="K282" s="105"/>
    </row>
    <row r="283" spans="11:11">
      <c r="K283" s="105"/>
    </row>
    <row r="284" spans="11:11">
      <c r="K284" s="105"/>
    </row>
    <row r="285" spans="11:11">
      <c r="K285" s="105"/>
    </row>
    <row r="286" spans="11:11">
      <c r="K286" s="105"/>
    </row>
    <row r="287" spans="11:11">
      <c r="K287" s="105"/>
    </row>
    <row r="288" spans="11:11">
      <c r="K288" s="105"/>
    </row>
    <row r="289" spans="11:11">
      <c r="K289" s="105"/>
    </row>
    <row r="290" spans="11:11">
      <c r="K290" s="105"/>
    </row>
    <row r="291" spans="11:11">
      <c r="K291" s="105"/>
    </row>
    <row r="292" spans="11:11">
      <c r="K292" s="105"/>
    </row>
    <row r="293" spans="11:11">
      <c r="K293" s="105"/>
    </row>
    <row r="294" spans="11:11">
      <c r="K294" s="105"/>
    </row>
    <row r="295" spans="11:11">
      <c r="K295" s="105"/>
    </row>
    <row r="296" spans="11:11">
      <c r="K296" s="105"/>
    </row>
    <row r="297" spans="11:11">
      <c r="K297" s="105"/>
    </row>
    <row r="298" spans="11:11">
      <c r="K298" s="105"/>
    </row>
    <row r="299" spans="11:11">
      <c r="K299" s="105"/>
    </row>
    <row r="300" spans="11:11">
      <c r="K300" s="105"/>
    </row>
    <row r="301" spans="11:11">
      <c r="K301" s="105"/>
    </row>
    <row r="302" spans="11:11">
      <c r="K302" s="105"/>
    </row>
  </sheetData>
  <sheetProtection password="CA57" sheet="1" objects="1" scenarios="1"/>
  <mergeCells count="174">
    <mergeCell ref="A158:A172"/>
    <mergeCell ref="B158:B160"/>
    <mergeCell ref="C158:C160"/>
    <mergeCell ref="D158:J158"/>
    <mergeCell ref="M159:Q160"/>
    <mergeCell ref="D160:J160"/>
    <mergeCell ref="B162:B167"/>
    <mergeCell ref="C162:C167"/>
    <mergeCell ref="D162:J162"/>
    <mergeCell ref="M163:Q167"/>
    <mergeCell ref="D164:J166"/>
    <mergeCell ref="D167:J167"/>
    <mergeCell ref="B169:B172"/>
    <mergeCell ref="C169:C172"/>
    <mergeCell ref="D169:J170"/>
    <mergeCell ref="M170:Q172"/>
    <mergeCell ref="D163:J163"/>
    <mergeCell ref="A148:A150"/>
    <mergeCell ref="B148:B150"/>
    <mergeCell ref="C148:C150"/>
    <mergeCell ref="D148:J148"/>
    <mergeCell ref="M149:Q150"/>
    <mergeCell ref="A152:A156"/>
    <mergeCell ref="B152:B156"/>
    <mergeCell ref="C152:C156"/>
    <mergeCell ref="D152:J152"/>
    <mergeCell ref="D153:J153"/>
    <mergeCell ref="M153:Q156"/>
    <mergeCell ref="D155:J155"/>
    <mergeCell ref="D156:J156"/>
    <mergeCell ref="A126:A146"/>
    <mergeCell ref="B126:B129"/>
    <mergeCell ref="C126:C129"/>
    <mergeCell ref="D126:J126"/>
    <mergeCell ref="D127:J127"/>
    <mergeCell ref="M127:Q129"/>
    <mergeCell ref="D128:J129"/>
    <mergeCell ref="B131:B138"/>
    <mergeCell ref="C131:C138"/>
    <mergeCell ref="D131:J132"/>
    <mergeCell ref="M132:Q138"/>
    <mergeCell ref="D133:J133"/>
    <mergeCell ref="D134:J134"/>
    <mergeCell ref="D135:J136"/>
    <mergeCell ref="D137:J138"/>
    <mergeCell ref="B140:B146"/>
    <mergeCell ref="C140:C146"/>
    <mergeCell ref="D140:J140"/>
    <mergeCell ref="D141:J141"/>
    <mergeCell ref="M141:Q146"/>
    <mergeCell ref="D142:J142"/>
    <mergeCell ref="D143:J143"/>
    <mergeCell ref="D144:J144"/>
    <mergeCell ref="D145:J145"/>
    <mergeCell ref="B106:B110"/>
    <mergeCell ref="C106:C110"/>
    <mergeCell ref="D106:J106"/>
    <mergeCell ref="D107:J107"/>
    <mergeCell ref="M107:Q110"/>
    <mergeCell ref="A112:A124"/>
    <mergeCell ref="B112:B115"/>
    <mergeCell ref="C112:C115"/>
    <mergeCell ref="D112:J112"/>
    <mergeCell ref="D113:J113"/>
    <mergeCell ref="M113:Q115"/>
    <mergeCell ref="D114:J115"/>
    <mergeCell ref="B117:B124"/>
    <mergeCell ref="C117:C124"/>
    <mergeCell ref="D117:J118"/>
    <mergeCell ref="M118:Q124"/>
    <mergeCell ref="D119:J119"/>
    <mergeCell ref="D120:J120"/>
    <mergeCell ref="D121:J122"/>
    <mergeCell ref="D123:J124"/>
    <mergeCell ref="A78:A110"/>
    <mergeCell ref="B78:B82"/>
    <mergeCell ref="C78:C82"/>
    <mergeCell ref="D78:J78"/>
    <mergeCell ref="D80:J80"/>
    <mergeCell ref="D81:J81"/>
    <mergeCell ref="D82:J82"/>
    <mergeCell ref="B84:B90"/>
    <mergeCell ref="C84:C90"/>
    <mergeCell ref="D84:J84"/>
    <mergeCell ref="D85:J85"/>
    <mergeCell ref="M85:Q90"/>
    <mergeCell ref="D86:J86"/>
    <mergeCell ref="D87:J87"/>
    <mergeCell ref="D88:J89"/>
    <mergeCell ref="D90:J90"/>
    <mergeCell ref="B92:B104"/>
    <mergeCell ref="C92:C104"/>
    <mergeCell ref="D92:J92"/>
    <mergeCell ref="D93:J94"/>
    <mergeCell ref="M93:Q104"/>
    <mergeCell ref="D95:J95"/>
    <mergeCell ref="M26:Q28"/>
    <mergeCell ref="A30:A55"/>
    <mergeCell ref="B30:B38"/>
    <mergeCell ref="C30:C38"/>
    <mergeCell ref="D30:J30"/>
    <mergeCell ref="D31:J32"/>
    <mergeCell ref="M31:Q38"/>
    <mergeCell ref="D33:J33"/>
    <mergeCell ref="B40:B50"/>
    <mergeCell ref="C40:C50"/>
    <mergeCell ref="D40:J41"/>
    <mergeCell ref="M41:Q50"/>
    <mergeCell ref="B52:B55"/>
    <mergeCell ref="C52:C55"/>
    <mergeCell ref="D52:J52"/>
    <mergeCell ref="D53:J53"/>
    <mergeCell ref="M53:Q55"/>
    <mergeCell ref="D54:J55"/>
    <mergeCell ref="M8:Q10"/>
    <mergeCell ref="B12:B16"/>
    <mergeCell ref="C12:C16"/>
    <mergeCell ref="D12:J12"/>
    <mergeCell ref="D13:J14"/>
    <mergeCell ref="M13:Q16"/>
    <mergeCell ref="D15:J16"/>
    <mergeCell ref="B18:B23"/>
    <mergeCell ref="C18:C23"/>
    <mergeCell ref="D18:J19"/>
    <mergeCell ref="M19:Q23"/>
    <mergeCell ref="D20:J21"/>
    <mergeCell ref="D8:J8"/>
    <mergeCell ref="A57:A76"/>
    <mergeCell ref="D68:J68"/>
    <mergeCell ref="D69:J69"/>
    <mergeCell ref="B68:B76"/>
    <mergeCell ref="C68:C76"/>
    <mergeCell ref="D9:J10"/>
    <mergeCell ref="D22:J23"/>
    <mergeCell ref="D34:J34"/>
    <mergeCell ref="D35:J36"/>
    <mergeCell ref="A7:A23"/>
    <mergeCell ref="B7:B10"/>
    <mergeCell ref="C7:C10"/>
    <mergeCell ref="D7:J7"/>
    <mergeCell ref="A25:A28"/>
    <mergeCell ref="B25:B27"/>
    <mergeCell ref="C25:C28"/>
    <mergeCell ref="B57:B66"/>
    <mergeCell ref="C57:C66"/>
    <mergeCell ref="D57:J57"/>
    <mergeCell ref="D58:J58"/>
    <mergeCell ref="D59:J59"/>
    <mergeCell ref="D60:J60"/>
    <mergeCell ref="D61:J61"/>
    <mergeCell ref="D146:J146"/>
    <mergeCell ref="D101:J101"/>
    <mergeCell ref="D102:J104"/>
    <mergeCell ref="D108:J109"/>
    <mergeCell ref="D110:J110"/>
    <mergeCell ref="D72:J74"/>
    <mergeCell ref="D75:J76"/>
    <mergeCell ref="M69:Q76"/>
    <mergeCell ref="D37:J38"/>
    <mergeCell ref="D42:J43"/>
    <mergeCell ref="D49:J50"/>
    <mergeCell ref="D47:J48"/>
    <mergeCell ref="D44:J46"/>
    <mergeCell ref="D70:J71"/>
    <mergeCell ref="M58:Q66"/>
    <mergeCell ref="D62:J62"/>
    <mergeCell ref="D63:J63"/>
    <mergeCell ref="D64:J64"/>
    <mergeCell ref="D65:J65"/>
    <mergeCell ref="D66:J66"/>
    <mergeCell ref="D96:J98"/>
    <mergeCell ref="D99:J100"/>
    <mergeCell ref="D79:J79"/>
    <mergeCell ref="M79:Q82"/>
  </mergeCells>
  <dataValidations count="8">
    <dataValidation type="list" showInputMessage="1" showErrorMessage="1" error="Enter 0, 1 or 2" sqref="K163 K153 K107 K85 K42">
      <formula1>$AC$9:$AC$11</formula1>
    </dataValidation>
    <dataValidation type="list" showInputMessage="1" showErrorMessage="1" error="Enter 0, 1, 2 or 3" sqref="K141 K133 K119 K79 K69 K58">
      <formula1>$AC$9:$AC$12</formula1>
    </dataValidation>
    <dataValidation type="decimal" operator="greaterThanOrEqual" showInputMessage="1" showErrorMessage="1" error="Please enter a number" sqref="K127 K8 K13 K53 K113">
      <formula1>0</formula1>
    </dataValidation>
    <dataValidation type="list" showInputMessage="1" showErrorMessage="1" error="Please enter 0 or 1" sqref="K171 K159">
      <formula1>$AC$9:$AC$10</formula1>
    </dataValidation>
    <dataValidation type="list" showInputMessage="1" showErrorMessage="1" error="Please enter 0, 1, 2, 3 or 4" sqref="K93">
      <formula1>$AC$9:$AC$12</formula1>
    </dataValidation>
    <dataValidation type="list" showInputMessage="1" showErrorMessage="1" error="Please enter &quot;Yes&quot; or 'No&quot;" sqref="K149 K26">
      <formula1>$AC$7:$AC$8</formula1>
    </dataValidation>
    <dataValidation type="list" showInputMessage="1" showErrorMessage="1" error="Enter 0, 1, 2 or 3" sqref="K20">
      <formula1>$AC$9:$AC$10</formula1>
    </dataValidation>
    <dataValidation type="list" showInputMessage="1" showErrorMessage="1" error="Enter 0, 1, 2 or 3" sqref="K31">
      <formula1>$AC$9:$AC$11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6"/>
  <sheetViews>
    <sheetView showGridLines="0" zoomScale="86" zoomScaleNormal="86" workbookViewId="0">
      <selection activeCell="E14" sqref="E14:F14"/>
    </sheetView>
  </sheetViews>
  <sheetFormatPr defaultRowHeight="14.25"/>
  <cols>
    <col min="1" max="1" width="2.25" customWidth="1"/>
    <col min="2" max="2" width="2.375" customWidth="1"/>
    <col min="3" max="3" width="6.25" customWidth="1"/>
    <col min="4" max="4" width="26.625" bestFit="1" customWidth="1"/>
    <col min="5" max="5" width="5.625" customWidth="1"/>
    <col min="6" max="6" width="20.5" customWidth="1"/>
    <col min="7" max="7" width="11.625" customWidth="1"/>
    <col min="8" max="8" width="11.875" customWidth="1"/>
    <col min="9" max="9" width="5.875" customWidth="1"/>
    <col min="10" max="10" width="3" customWidth="1"/>
    <col min="11" max="11" width="15.875" customWidth="1"/>
    <col min="12" max="12" width="15.625" customWidth="1"/>
    <col min="13" max="13" width="4.375" customWidth="1"/>
    <col min="14" max="14" width="11.125" customWidth="1"/>
    <col min="19" max="19" width="18.125" customWidth="1"/>
  </cols>
  <sheetData>
    <row r="3" spans="2:13" ht="30">
      <c r="C3" s="146" t="s">
        <v>146</v>
      </c>
    </row>
    <row r="5" spans="2:13" ht="16.5">
      <c r="C5" s="12"/>
    </row>
    <row r="6" spans="2:13" ht="17.25" thickBot="1">
      <c r="C6" s="12"/>
    </row>
    <row r="7" spans="2:13" ht="15.75" customHeight="1">
      <c r="B7" s="147"/>
      <c r="C7" s="148"/>
      <c r="D7" s="148"/>
      <c r="E7" s="148"/>
      <c r="F7" s="148"/>
      <c r="G7" s="148"/>
      <c r="H7" s="148"/>
      <c r="I7" s="149"/>
      <c r="K7" s="150"/>
      <c r="L7" s="151"/>
      <c r="M7" s="478"/>
    </row>
    <row r="8" spans="2:13" ht="18.75">
      <c r="B8" s="152"/>
      <c r="C8" s="469" t="s">
        <v>123</v>
      </c>
      <c r="D8" s="469"/>
      <c r="E8" s="467" t="str">
        <f>IF(Cover!D14&lt;&gt;"",Cover!D14,"")</f>
        <v/>
      </c>
      <c r="F8" s="467"/>
      <c r="G8" s="467"/>
      <c r="H8" s="467"/>
      <c r="I8" s="468"/>
      <c r="K8" s="472" t="s">
        <v>124</v>
      </c>
      <c r="L8" s="480" t="str">
        <f>IF(AND(I19&gt;0,I20="Yes",I21="Yes",I22&gt;0,I23&gt;0,I24&gt;0),"Qualifying",IF(AND(I19&gt;0,I20="Yes"),"Contributing","Early"))</f>
        <v>Early</v>
      </c>
      <c r="M8" s="478"/>
    </row>
    <row r="9" spans="2:13" ht="18.75">
      <c r="B9" s="152"/>
      <c r="C9" s="469" t="s">
        <v>125</v>
      </c>
      <c r="D9" s="469"/>
      <c r="E9" s="467" t="str">
        <f>IF(Cover!D16&lt;&gt;"",Cover!D16,"")</f>
        <v/>
      </c>
      <c r="F9" s="467"/>
      <c r="G9" s="467"/>
      <c r="H9" s="467"/>
      <c r="I9" s="468"/>
      <c r="K9" s="472"/>
      <c r="L9" s="480"/>
      <c r="M9" s="478"/>
    </row>
    <row r="10" spans="2:13" ht="19.5" thickBot="1">
      <c r="B10" s="152"/>
      <c r="C10" s="469" t="s">
        <v>126</v>
      </c>
      <c r="D10" s="469"/>
      <c r="E10" s="467" t="str">
        <f>IF(Cover!D18&lt;&gt;"",Cover!D18,"")</f>
        <v/>
      </c>
      <c r="F10" s="467"/>
      <c r="G10" s="467"/>
      <c r="H10" s="467"/>
      <c r="I10" s="468"/>
      <c r="K10" s="153"/>
      <c r="L10" s="154"/>
      <c r="M10" s="478"/>
    </row>
    <row r="11" spans="2:13" ht="19.5" thickBot="1">
      <c r="B11" s="152"/>
      <c r="C11" s="469" t="s">
        <v>127</v>
      </c>
      <c r="D11" s="469"/>
      <c r="E11" s="467" t="str">
        <f>IF(Cover!D20&lt;&gt;"",Cover!D20,"")</f>
        <v/>
      </c>
      <c r="F11" s="467"/>
      <c r="G11" s="467"/>
      <c r="H11" s="467"/>
      <c r="I11" s="468"/>
      <c r="K11" s="155"/>
      <c r="L11" s="156"/>
      <c r="M11" s="479"/>
    </row>
    <row r="12" spans="2:13" ht="18.75">
      <c r="B12" s="152"/>
      <c r="C12" s="469" t="s">
        <v>128</v>
      </c>
      <c r="D12" s="469"/>
      <c r="E12" s="470" t="str">
        <f>REPLACE(Cover!C12,FIND("PROJECT THEME",UPPER(Cover!C12),1),20,"Scoring Sheet")</f>
        <v>Habitat--Caves &amp; Subterranean Scoring Sheet</v>
      </c>
      <c r="F12" s="470"/>
      <c r="G12" s="470"/>
      <c r="H12" s="470"/>
      <c r="I12" s="471"/>
      <c r="K12" s="157"/>
      <c r="L12" s="158"/>
      <c r="M12" s="478"/>
    </row>
    <row r="13" spans="2:13" ht="18">
      <c r="B13" s="152"/>
      <c r="C13" s="159"/>
      <c r="D13" s="160"/>
      <c r="E13" s="161"/>
      <c r="F13" s="161"/>
      <c r="G13" s="161"/>
      <c r="H13" s="161"/>
      <c r="I13" s="162"/>
      <c r="K13" s="472" t="s">
        <v>129</v>
      </c>
      <c r="L13" s="163">
        <f>IF(L8="Early",0,SUM(E29:E51))</f>
        <v>0</v>
      </c>
      <c r="M13" s="478"/>
    </row>
    <row r="14" spans="2:13" ht="18.75">
      <c r="B14" s="152"/>
      <c r="C14" s="469" t="s">
        <v>130</v>
      </c>
      <c r="D14" s="469"/>
      <c r="E14" s="473"/>
      <c r="F14" s="474"/>
      <c r="G14" s="161"/>
      <c r="H14" s="161"/>
      <c r="I14" s="162"/>
      <c r="K14" s="472"/>
      <c r="L14" s="164" t="s">
        <v>131</v>
      </c>
      <c r="M14" s="478"/>
    </row>
    <row r="15" spans="2:13" ht="15.75" thickBot="1">
      <c r="B15" s="165"/>
      <c r="C15" s="166"/>
      <c r="D15" s="166"/>
      <c r="E15" s="166"/>
      <c r="F15" s="166"/>
      <c r="G15" s="166"/>
      <c r="H15" s="166"/>
      <c r="I15" s="167"/>
      <c r="K15" s="168"/>
      <c r="L15" s="169"/>
      <c r="M15" s="478"/>
    </row>
    <row r="17" spans="2:12" ht="21">
      <c r="C17" s="142" t="s">
        <v>132</v>
      </c>
    </row>
    <row r="18" spans="2:12" ht="16.5">
      <c r="C18" s="143" t="s">
        <v>69</v>
      </c>
      <c r="D18" s="103"/>
      <c r="G18" s="212" t="s">
        <v>95</v>
      </c>
      <c r="H18" s="212" t="s">
        <v>133</v>
      </c>
      <c r="I18" s="212" t="s">
        <v>134</v>
      </c>
    </row>
    <row r="19" spans="2:12" ht="16.5">
      <c r="B19" s="223">
        <v>1</v>
      </c>
      <c r="C19" s="170" t="s">
        <v>135</v>
      </c>
      <c r="D19" s="171"/>
      <c r="E19" s="171"/>
      <c r="F19" s="171"/>
      <c r="G19" s="172" t="s">
        <v>217</v>
      </c>
      <c r="H19" s="172" t="s">
        <v>136</v>
      </c>
      <c r="I19" s="173">
        <f>E31</f>
        <v>0</v>
      </c>
    </row>
    <row r="20" spans="2:12" ht="16.5">
      <c r="B20" s="224">
        <v>2</v>
      </c>
      <c r="C20" s="174" t="s">
        <v>86</v>
      </c>
      <c r="D20" s="6"/>
      <c r="E20" s="6"/>
      <c r="F20" s="6"/>
      <c r="G20" s="175" t="s">
        <v>233</v>
      </c>
      <c r="H20" s="175" t="s">
        <v>104</v>
      </c>
      <c r="I20" s="176">
        <f>E47</f>
        <v>0</v>
      </c>
    </row>
    <row r="21" spans="2:12" ht="16.5" customHeight="1">
      <c r="B21" s="224">
        <v>3</v>
      </c>
      <c r="C21" s="475" t="s">
        <v>137</v>
      </c>
      <c r="D21" s="476"/>
      <c r="E21" s="476"/>
      <c r="F21" s="477"/>
      <c r="G21" s="172" t="s">
        <v>218</v>
      </c>
      <c r="H21" s="172" t="s">
        <v>104</v>
      </c>
      <c r="I21" s="173">
        <f>E32</f>
        <v>0</v>
      </c>
    </row>
    <row r="22" spans="2:12">
      <c r="B22" s="458">
        <v>4</v>
      </c>
      <c r="C22" s="460" t="s">
        <v>138</v>
      </c>
      <c r="D22" s="461"/>
      <c r="E22" s="461"/>
      <c r="F22" s="461"/>
      <c r="G22" s="177" t="s">
        <v>215</v>
      </c>
      <c r="H22" s="177" t="s">
        <v>136</v>
      </c>
      <c r="I22" s="178">
        <f>E29</f>
        <v>0</v>
      </c>
    </row>
    <row r="23" spans="2:12">
      <c r="B23" s="459"/>
      <c r="C23" s="462"/>
      <c r="D23" s="463"/>
      <c r="E23" s="463"/>
      <c r="F23" s="463"/>
      <c r="G23" s="175" t="s">
        <v>216</v>
      </c>
      <c r="H23" s="175" t="s">
        <v>136</v>
      </c>
      <c r="I23" s="176">
        <f>E30</f>
        <v>0</v>
      </c>
    </row>
    <row r="24" spans="2:12">
      <c r="B24" s="224">
        <v>5</v>
      </c>
      <c r="C24" s="174" t="s">
        <v>241</v>
      </c>
      <c r="D24" s="6"/>
      <c r="E24" s="6"/>
      <c r="F24" s="6"/>
      <c r="G24" s="175" t="s">
        <v>226</v>
      </c>
      <c r="H24" s="175" t="s">
        <v>136</v>
      </c>
      <c r="I24" s="176">
        <f>E40</f>
        <v>0</v>
      </c>
    </row>
    <row r="25" spans="2:12">
      <c r="G25" s="179"/>
      <c r="H25" s="179"/>
      <c r="I25" s="180"/>
    </row>
    <row r="26" spans="2:12" ht="20.25">
      <c r="C26" s="181" t="s">
        <v>139</v>
      </c>
      <c r="D26" s="3"/>
      <c r="E26" s="182"/>
      <c r="F26" s="182"/>
    </row>
    <row r="27" spans="2:12" ht="4.5" customHeight="1"/>
    <row r="28" spans="2:12" ht="15">
      <c r="C28" s="2" t="s">
        <v>140</v>
      </c>
      <c r="D28" s="2" t="s">
        <v>21</v>
      </c>
      <c r="E28" s="183" t="s">
        <v>22</v>
      </c>
      <c r="F28" s="183" t="s">
        <v>74</v>
      </c>
      <c r="H28" s="12"/>
    </row>
    <row r="29" spans="2:12">
      <c r="C29" s="194" t="s">
        <v>215</v>
      </c>
      <c r="D29" s="184" t="str">
        <f>Calculations!D11</f>
        <v>Size</v>
      </c>
      <c r="E29" s="184">
        <f>Calculations!K11</f>
        <v>0</v>
      </c>
      <c r="F29" s="184">
        <f>Calculations!F11</f>
        <v>4.0000000000000009</v>
      </c>
    </row>
    <row r="30" spans="2:12">
      <c r="C30" s="184" t="s">
        <v>216</v>
      </c>
      <c r="D30" s="184" t="str">
        <f>Calculations!D13</f>
        <v xml:space="preserve">Duration </v>
      </c>
      <c r="E30" s="184">
        <f>Calculations!K13</f>
        <v>0</v>
      </c>
      <c r="F30" s="184">
        <f>Calculations!F13</f>
        <v>4.0000000000000009</v>
      </c>
      <c r="L30" s="185"/>
    </row>
    <row r="31" spans="2:12">
      <c r="C31" s="184" t="s">
        <v>217</v>
      </c>
      <c r="D31" s="184" t="str">
        <f>Calculations!D15</f>
        <v xml:space="preserve">Locally appropriate </v>
      </c>
      <c r="E31" s="184">
        <f>Calculations!K15</f>
        <v>0</v>
      </c>
      <c r="F31" s="184">
        <f>Calculations!F15</f>
        <v>12</v>
      </c>
      <c r="L31" s="185"/>
    </row>
    <row r="32" spans="2:12">
      <c r="C32" s="186" t="s">
        <v>218</v>
      </c>
      <c r="D32" s="186" t="str">
        <f>Calculations!C17</f>
        <v>Stated conservation objective</v>
      </c>
      <c r="E32" s="187">
        <f>Scoring!K26</f>
        <v>0</v>
      </c>
      <c r="F32" s="187" t="s">
        <v>141</v>
      </c>
      <c r="L32" s="185"/>
    </row>
    <row r="33" spans="3:15">
      <c r="C33" s="188" t="s">
        <v>219</v>
      </c>
      <c r="D33" s="188" t="str">
        <f>Calculations!D20</f>
        <v xml:space="preserve">Previous land use </v>
      </c>
      <c r="E33" s="188">
        <f>Calculations!K20</f>
        <v>0</v>
      </c>
      <c r="F33" s="188">
        <f>Calculations!F20</f>
        <v>2.0999999999999996</v>
      </c>
    </row>
    <row r="34" spans="3:15">
      <c r="C34" s="188" t="s">
        <v>220</v>
      </c>
      <c r="D34" s="188" t="str">
        <f>Calculations!D23</f>
        <v>Design Considerations</v>
      </c>
      <c r="E34" s="188">
        <f>Calculations!K23</f>
        <v>0</v>
      </c>
      <c r="F34" s="188">
        <f>Calculations!F23</f>
        <v>2.0999999999999996</v>
      </c>
    </row>
    <row r="35" spans="3:15" ht="15">
      <c r="C35" s="188" t="s">
        <v>221</v>
      </c>
      <c r="D35" s="188" t="str">
        <f>Calculations!D26</f>
        <v>Size of addition</v>
      </c>
      <c r="E35" s="188">
        <f>Calculations!K26</f>
        <v>0</v>
      </c>
      <c r="F35" s="188">
        <f>Calculations!F26</f>
        <v>1.7999999999999998</v>
      </c>
      <c r="M35" s="232"/>
      <c r="N35" s="233" t="s">
        <v>247</v>
      </c>
      <c r="O35" s="232"/>
    </row>
    <row r="36" spans="3:15">
      <c r="C36" s="189" t="s">
        <v>222</v>
      </c>
      <c r="D36" s="189" t="str">
        <f>Calculations!D29</f>
        <v>Management and maintenance</v>
      </c>
      <c r="E36" s="189">
        <f>Calculations!K29</f>
        <v>0</v>
      </c>
      <c r="F36" s="189">
        <f>Calculations!F29</f>
        <v>11.5</v>
      </c>
      <c r="M36" s="232"/>
      <c r="N36" s="232"/>
      <c r="O36" s="232"/>
    </row>
    <row r="37" spans="3:15">
      <c r="C37" s="189" t="s">
        <v>223</v>
      </c>
      <c r="D37" s="189" t="str">
        <f>Calculations!D33</f>
        <v>Access and disturbance</v>
      </c>
      <c r="E37" s="189">
        <f>Calculations!K33</f>
        <v>0</v>
      </c>
      <c r="F37" s="189">
        <f>Calculations!F33</f>
        <v>11.5</v>
      </c>
      <c r="M37" s="232" t="s">
        <v>248</v>
      </c>
      <c r="N37" s="234"/>
      <c r="O37" s="232"/>
    </row>
    <row r="38" spans="3:15">
      <c r="C38" s="190" t="s">
        <v>224</v>
      </c>
      <c r="D38" s="190" t="str">
        <f>Calculations!D38</f>
        <v>Baseline documentation</v>
      </c>
      <c r="E38" s="190">
        <f>Calculations!K38</f>
        <v>0</v>
      </c>
      <c r="F38" s="190">
        <f>Calculations!F38</f>
        <v>3.75</v>
      </c>
      <c r="M38" s="232"/>
      <c r="N38" s="232"/>
      <c r="O38" s="232"/>
    </row>
    <row r="39" spans="3:15">
      <c r="C39" s="190" t="s">
        <v>225</v>
      </c>
      <c r="D39" s="190" t="str">
        <f>Calculations!D42</f>
        <v>Plan or protocol quality</v>
      </c>
      <c r="E39" s="190">
        <f>Calculations!K42</f>
        <v>0</v>
      </c>
      <c r="F39" s="190">
        <f>Calculations!F42</f>
        <v>6.25</v>
      </c>
      <c r="M39" s="232"/>
      <c r="N39" s="232"/>
      <c r="O39" s="232"/>
    </row>
    <row r="40" spans="3:15">
      <c r="C40" s="190" t="s">
        <v>226</v>
      </c>
      <c r="D40" s="190" t="str">
        <f>Calculations!D45</f>
        <v>Implementation</v>
      </c>
      <c r="E40" s="190">
        <f>Calculations!K45</f>
        <v>0</v>
      </c>
      <c r="F40" s="190">
        <f>Calculations!F45</f>
        <v>8.75</v>
      </c>
      <c r="M40" s="232" t="s">
        <v>249</v>
      </c>
      <c r="N40" s="235">
        <f>Calculations!K11*Calculations!O11+Calculations!K13*Calculations!O13+Calculations!K20*Calculations!O20+Calculations!K26*Calculations!O26+Calculations!K29*Calculations!O29+Calculations!K38*Calculations!O38+Calculations!K45*Calculations!O45+Calculations!K49*Calculations!O49+Calculations!K53*Calculations!O53+Calculations!K55*Calculations!O55+Calculations!K77*Calculations!O77+Calculations!K79*Calculations!O79+Calculations!K82*Calculations!O82</f>
        <v>0</v>
      </c>
      <c r="O40" s="232"/>
    </row>
    <row r="41" spans="3:15">
      <c r="C41" s="190" t="s">
        <v>227</v>
      </c>
      <c r="D41" s="190" t="str">
        <f>Calculations!D49</f>
        <v>Evaluation of monitoring data</v>
      </c>
      <c r="E41" s="190">
        <f>Calculations!K49</f>
        <v>0</v>
      </c>
      <c r="F41" s="190">
        <f>Calculations!F49</f>
        <v>6.25</v>
      </c>
      <c r="M41" s="232"/>
      <c r="N41" s="232"/>
      <c r="O41" s="232"/>
    </row>
    <row r="42" spans="3:15">
      <c r="C42" s="191" t="s">
        <v>228</v>
      </c>
      <c r="D42" s="191" t="str">
        <f>Calculations!D53</f>
        <v>Employee participation</v>
      </c>
      <c r="E42" s="191">
        <f>Calculations!K53</f>
        <v>0</v>
      </c>
      <c r="F42" s="191">
        <f>Calculations!F53</f>
        <v>3.5000000000000004</v>
      </c>
      <c r="M42" s="232"/>
      <c r="N42" s="232"/>
      <c r="O42" s="232"/>
    </row>
    <row r="43" spans="3:15">
      <c r="C43" s="191" t="s">
        <v>229</v>
      </c>
      <c r="D43" s="191" t="str">
        <f>Calculations!D55</f>
        <v>Employee engagement</v>
      </c>
      <c r="E43" s="191">
        <f>Calculations!K55</f>
        <v>0</v>
      </c>
      <c r="F43" s="191">
        <f>Calculations!F55</f>
        <v>3.5000000000000004</v>
      </c>
      <c r="M43" s="232" t="s">
        <v>250</v>
      </c>
      <c r="N43" s="234"/>
      <c r="O43" s="232"/>
    </row>
    <row r="44" spans="3:15">
      <c r="C44" s="184" t="s">
        <v>230</v>
      </c>
      <c r="D44" s="184" t="str">
        <f>Calculations!D60</f>
        <v>Partner participation</v>
      </c>
      <c r="E44" s="184">
        <f>Calculations!K60</f>
        <v>0</v>
      </c>
      <c r="F44" s="184">
        <f>Calculations!F60</f>
        <v>2.8</v>
      </c>
      <c r="M44" s="232"/>
      <c r="N44" s="232"/>
      <c r="O44" s="232"/>
    </row>
    <row r="45" spans="3:15">
      <c r="C45" s="184" t="s">
        <v>231</v>
      </c>
      <c r="D45" s="184" t="str">
        <f>Calculations!D62</f>
        <v>Partner engagement</v>
      </c>
      <c r="E45" s="184">
        <f>Calculations!K62</f>
        <v>0</v>
      </c>
      <c r="F45" s="184">
        <f>Calculations!F62</f>
        <v>2.8</v>
      </c>
    </row>
    <row r="46" spans="3:15">
      <c r="C46" s="184" t="s">
        <v>232</v>
      </c>
      <c r="D46" s="184" t="str">
        <f>Calculations!D66</f>
        <v>Technical advice</v>
      </c>
      <c r="E46" s="184">
        <f>Calculations!K66</f>
        <v>0</v>
      </c>
      <c r="F46" s="184">
        <f>Calculations!F66</f>
        <v>2.4</v>
      </c>
    </row>
    <row r="47" spans="3:15">
      <c r="C47" s="186" t="s">
        <v>233</v>
      </c>
      <c r="D47" s="186" t="str">
        <f>Calculations!C70</f>
        <v>Exceeds regulatory requirements</v>
      </c>
      <c r="E47" s="187">
        <f>Scoring!K149</f>
        <v>0</v>
      </c>
      <c r="F47" s="187" t="s">
        <v>141</v>
      </c>
    </row>
    <row r="48" spans="3:15">
      <c r="C48" s="188" t="s">
        <v>234</v>
      </c>
      <c r="D48" s="188" t="str">
        <f>Calculations!D73</f>
        <v>Connectivity</v>
      </c>
      <c r="E48" s="188">
        <f>Calculations!K73</f>
        <v>0</v>
      </c>
      <c r="F48" s="188">
        <f>Calculations!F73</f>
        <v>5</v>
      </c>
    </row>
    <row r="49" spans="3:12">
      <c r="C49" s="189" t="s">
        <v>235</v>
      </c>
      <c r="D49" s="189" t="str">
        <f>Calculations!D77</f>
        <v>Corporate level commitment</v>
      </c>
      <c r="E49" s="189">
        <f>Calculations!K77</f>
        <v>0</v>
      </c>
      <c r="F49" s="189">
        <f>Calculations!F77</f>
        <v>1.2</v>
      </c>
    </row>
    <row r="50" spans="3:12">
      <c r="C50" s="189" t="s">
        <v>236</v>
      </c>
      <c r="D50" s="189" t="str">
        <f>Calculations!D79</f>
        <v>Large-scale initiative alignment</v>
      </c>
      <c r="E50" s="189">
        <f>Calculations!K79</f>
        <v>0</v>
      </c>
      <c r="F50" s="189">
        <f>Calculations!F79</f>
        <v>3.9</v>
      </c>
    </row>
    <row r="51" spans="3:12">
      <c r="C51" s="189" t="s">
        <v>237</v>
      </c>
      <c r="D51" s="189" t="str">
        <f>Calculations!D82</f>
        <v>Existing certifications</v>
      </c>
      <c r="E51" s="189">
        <f>Calculations!K82</f>
        <v>0</v>
      </c>
      <c r="F51" s="189">
        <f>Calculations!F82</f>
        <v>0.89999999999999991</v>
      </c>
    </row>
    <row r="53" spans="3:12" ht="19.5" customHeight="1">
      <c r="C53" s="464" t="s">
        <v>276</v>
      </c>
      <c r="D53" s="465"/>
      <c r="E53" s="465"/>
      <c r="F53" s="465"/>
      <c r="G53" s="465"/>
      <c r="H53" s="465"/>
      <c r="I53" s="465"/>
      <c r="J53" s="465"/>
      <c r="K53" s="465"/>
      <c r="L53" s="466"/>
    </row>
    <row r="54" spans="3:12" ht="15" customHeight="1"/>
    <row r="55" spans="3:12">
      <c r="D55" s="192"/>
      <c r="E55" s="193"/>
      <c r="F55" s="193"/>
      <c r="G55" s="193"/>
      <c r="H55" s="193"/>
      <c r="I55" s="5"/>
      <c r="J55" s="5"/>
      <c r="K55" s="5"/>
    </row>
    <row r="56" spans="3:12">
      <c r="D56" s="5"/>
      <c r="E56" s="5"/>
      <c r="F56" s="5"/>
      <c r="G56" s="5"/>
      <c r="H56" s="5"/>
      <c r="I56" s="5"/>
      <c r="J56" s="5"/>
      <c r="K56" s="5"/>
    </row>
    <row r="57" spans="3:12">
      <c r="D57" s="5"/>
      <c r="E57" s="5"/>
      <c r="F57" s="5"/>
      <c r="G57" s="5"/>
      <c r="H57" s="5"/>
      <c r="I57" s="5"/>
      <c r="J57" s="5"/>
      <c r="K57" s="5"/>
    </row>
    <row r="125" spans="3:3">
      <c r="C125" t="s">
        <v>104</v>
      </c>
    </row>
    <row r="126" spans="3:3">
      <c r="C126" t="s">
        <v>105</v>
      </c>
    </row>
  </sheetData>
  <sheetProtection password="CA57" sheet="1" objects="1" scenarios="1"/>
  <mergeCells count="20">
    <mergeCell ref="M7:M15"/>
    <mergeCell ref="C8:D8"/>
    <mergeCell ref="E8:I8"/>
    <mergeCell ref="K8:K9"/>
    <mergeCell ref="L8:L9"/>
    <mergeCell ref="C9:D9"/>
    <mergeCell ref="E9:I9"/>
    <mergeCell ref="C10:D10"/>
    <mergeCell ref="E10:I10"/>
    <mergeCell ref="C11:D11"/>
    <mergeCell ref="B22:B23"/>
    <mergeCell ref="C22:F23"/>
    <mergeCell ref="C53:L53"/>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5:C126">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
  <sheetViews>
    <sheetView showGridLines="0" zoomScale="85" zoomScaleNormal="85" workbookViewId="0">
      <selection activeCell="A123" sqref="A123"/>
    </sheetView>
  </sheetViews>
  <sheetFormatPr defaultColWidth="9" defaultRowHeight="14.25"/>
  <cols>
    <col min="1" max="1" width="2.25" style="11" customWidth="1"/>
    <col min="2" max="2" width="8.625" style="11" customWidth="1"/>
    <col min="3" max="3" width="12.875" style="11" customWidth="1"/>
    <col min="4" max="4" width="27" style="102" customWidth="1"/>
    <col min="5" max="5" width="8.75" style="11" customWidth="1"/>
    <col min="6" max="6" width="9.875" style="11" customWidth="1"/>
    <col min="7" max="7" width="10.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75" style="11" bestFit="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90</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81" t="s">
        <v>90</v>
      </c>
      <c r="C7" s="482"/>
      <c r="D7" s="482"/>
      <c r="E7" s="482"/>
      <c r="F7" s="482"/>
      <c r="G7" s="482"/>
      <c r="H7" s="482"/>
      <c r="I7" s="482"/>
      <c r="J7" s="482"/>
      <c r="K7" s="483"/>
      <c r="L7"/>
      <c r="M7" s="484" t="s">
        <v>91</v>
      </c>
      <c r="N7" s="485"/>
      <c r="O7" s="485"/>
      <c r="P7" s="485"/>
      <c r="Q7" s="485"/>
      <c r="R7" s="486"/>
    </row>
    <row r="8" spans="1:18" ht="39.75" customHeight="1">
      <c r="B8" s="487" t="s">
        <v>277</v>
      </c>
      <c r="C8" s="488"/>
      <c r="D8" s="488"/>
      <c r="E8" s="488"/>
      <c r="F8" s="488"/>
      <c r="G8" s="488"/>
      <c r="H8" s="488"/>
      <c r="I8" s="488"/>
      <c r="J8" s="488"/>
      <c r="K8" s="489"/>
      <c r="L8"/>
      <c r="M8" s="490" t="s">
        <v>92</v>
      </c>
      <c r="N8" s="491"/>
      <c r="O8" s="490" t="s">
        <v>93</v>
      </c>
      <c r="P8" s="492"/>
      <c r="Q8" s="490" t="s">
        <v>94</v>
      </c>
      <c r="R8" s="492"/>
    </row>
    <row r="9" spans="1:18" s="221" customFormat="1" ht="28.5" customHeight="1">
      <c r="A9" s="213"/>
      <c r="B9" s="214" t="s">
        <v>244</v>
      </c>
      <c r="C9" s="215" t="s">
        <v>95</v>
      </c>
      <c r="D9" s="216" t="s">
        <v>21</v>
      </c>
      <c r="E9" s="215" t="s">
        <v>242</v>
      </c>
      <c r="F9" s="215" t="s">
        <v>243</v>
      </c>
      <c r="G9" s="215" t="s">
        <v>245</v>
      </c>
      <c r="H9" s="215" t="s">
        <v>71</v>
      </c>
      <c r="I9" s="215" t="s">
        <v>70</v>
      </c>
      <c r="J9" s="215" t="s">
        <v>72</v>
      </c>
      <c r="K9" s="217" t="s">
        <v>73</v>
      </c>
      <c r="L9" s="218"/>
      <c r="M9" s="219" t="s">
        <v>96</v>
      </c>
      <c r="N9" s="220" t="s">
        <v>246</v>
      </c>
      <c r="O9" s="219" t="s">
        <v>96</v>
      </c>
      <c r="P9" s="220" t="s">
        <v>246</v>
      </c>
      <c r="Q9" s="219" t="s">
        <v>96</v>
      </c>
      <c r="R9" s="220" t="s">
        <v>246</v>
      </c>
    </row>
    <row r="10" spans="1:18" ht="16.5">
      <c r="B10" s="15">
        <v>11.1</v>
      </c>
      <c r="C10" s="16" t="s">
        <v>0</v>
      </c>
      <c r="D10" s="17"/>
      <c r="E10" s="16">
        <v>0.2</v>
      </c>
      <c r="F10" s="18"/>
      <c r="G10" s="18"/>
      <c r="H10" s="18"/>
      <c r="I10" s="18"/>
      <c r="J10" s="18"/>
      <c r="K10" s="222"/>
      <c r="L10" s="20"/>
      <c r="M10" s="21"/>
      <c r="N10" s="18"/>
      <c r="O10" s="18"/>
      <c r="P10" s="18"/>
      <c r="Q10" s="18"/>
      <c r="R10" s="19"/>
    </row>
    <row r="11" spans="1:18" ht="16.5">
      <c r="B11" s="21"/>
      <c r="C11" s="18" t="s">
        <v>215</v>
      </c>
      <c r="D11" s="22" t="s">
        <v>1</v>
      </c>
      <c r="E11" s="18">
        <v>0.2</v>
      </c>
      <c r="F11" s="23">
        <f>E11*E10*100</f>
        <v>4.0000000000000009</v>
      </c>
      <c r="G11" s="24">
        <f>Scoring!K8</f>
        <v>0</v>
      </c>
      <c r="H11" s="23">
        <v>0</v>
      </c>
      <c r="I11" s="23">
        <v>0</v>
      </c>
      <c r="J11" s="23">
        <f>F11*H11</f>
        <v>0</v>
      </c>
      <c r="K11" s="25">
        <f>(MIN(100%,G11/I12))*F11</f>
        <v>0</v>
      </c>
      <c r="L11" s="20"/>
      <c r="M11" s="26">
        <v>0.8</v>
      </c>
      <c r="N11" s="27">
        <f>M11*F11</f>
        <v>3.2000000000000011</v>
      </c>
      <c r="O11" s="26">
        <v>0.2</v>
      </c>
      <c r="P11" s="27">
        <f>O11*F11</f>
        <v>0.80000000000000027</v>
      </c>
      <c r="Q11" s="28"/>
      <c r="R11" s="27"/>
    </row>
    <row r="12" spans="1:18" ht="16.5">
      <c r="B12" s="21"/>
      <c r="C12" s="18"/>
      <c r="D12" s="22"/>
      <c r="E12" s="18"/>
      <c r="F12" s="23"/>
      <c r="G12" s="23"/>
      <c r="H12" s="23">
        <v>1</v>
      </c>
      <c r="I12" s="23">
        <v>100</v>
      </c>
      <c r="J12" s="23">
        <f>F11*H12</f>
        <v>4.0000000000000009</v>
      </c>
      <c r="K12" s="14"/>
      <c r="L12" s="20"/>
      <c r="M12" s="26"/>
      <c r="N12" s="27"/>
      <c r="O12" s="26"/>
      <c r="P12" s="27"/>
      <c r="Q12" s="28"/>
      <c r="R12" s="27"/>
    </row>
    <row r="13" spans="1:18" ht="16.5">
      <c r="B13" s="21"/>
      <c r="C13" s="18" t="s">
        <v>216</v>
      </c>
      <c r="D13" s="22" t="s">
        <v>97</v>
      </c>
      <c r="E13" s="18">
        <v>0.2</v>
      </c>
      <c r="F13" s="23">
        <f>E13*E10*100</f>
        <v>4.0000000000000009</v>
      </c>
      <c r="G13" s="24">
        <f>Scoring!K13</f>
        <v>0</v>
      </c>
      <c r="H13" s="23">
        <v>0</v>
      </c>
      <c r="I13" s="23">
        <v>0</v>
      </c>
      <c r="J13" s="23">
        <f>F13*H13</f>
        <v>0</v>
      </c>
      <c r="K13" s="25">
        <f>(MIN(100%,G13/I14))*F13</f>
        <v>0</v>
      </c>
      <c r="L13" s="20"/>
      <c r="M13" s="26">
        <v>0.8</v>
      </c>
      <c r="N13" s="27">
        <f>M13*F13</f>
        <v>3.2000000000000011</v>
      </c>
      <c r="O13" s="26">
        <v>0.2</v>
      </c>
      <c r="P13" s="27">
        <f>O13*F13</f>
        <v>0.80000000000000027</v>
      </c>
      <c r="Q13" s="28"/>
      <c r="R13" s="27"/>
    </row>
    <row r="14" spans="1:18" ht="16.5">
      <c r="B14" s="21"/>
      <c r="C14" s="18"/>
      <c r="D14" s="22"/>
      <c r="E14" s="18"/>
      <c r="F14" s="23"/>
      <c r="G14" s="23"/>
      <c r="H14" s="23">
        <v>1</v>
      </c>
      <c r="I14" s="23">
        <v>10</v>
      </c>
      <c r="J14" s="23">
        <f>F13*H14</f>
        <v>4.0000000000000009</v>
      </c>
      <c r="K14" s="25"/>
      <c r="L14" s="20"/>
      <c r="M14" s="26"/>
      <c r="N14" s="27"/>
      <c r="O14" s="26"/>
      <c r="P14" s="27"/>
      <c r="Q14" s="28"/>
      <c r="R14" s="27"/>
    </row>
    <row r="15" spans="1:18" ht="16.5">
      <c r="B15" s="21"/>
      <c r="C15" s="18" t="s">
        <v>217</v>
      </c>
      <c r="D15" s="22" t="s">
        <v>98</v>
      </c>
      <c r="E15" s="18">
        <v>0.6</v>
      </c>
      <c r="F15" s="23">
        <f>E15*E10*100</f>
        <v>12</v>
      </c>
      <c r="G15" s="24">
        <f>Scoring!K20</f>
        <v>0</v>
      </c>
      <c r="H15" s="23">
        <v>0</v>
      </c>
      <c r="I15" s="23">
        <v>0</v>
      </c>
      <c r="J15" s="23">
        <f>F15*H15</f>
        <v>0</v>
      </c>
      <c r="K15" s="25">
        <f>VLOOKUP(G15,I15:J16, 2)</f>
        <v>0</v>
      </c>
      <c r="L15" s="20"/>
      <c r="M15" s="26">
        <v>1</v>
      </c>
      <c r="N15" s="27">
        <f>M15*F15</f>
        <v>12</v>
      </c>
      <c r="O15" s="26"/>
      <c r="P15" s="27"/>
      <c r="Q15" s="28"/>
      <c r="R15" s="27"/>
    </row>
    <row r="16" spans="1:18" ht="16.5">
      <c r="B16" s="21"/>
      <c r="C16" s="18"/>
      <c r="D16" s="22"/>
      <c r="E16" s="18"/>
      <c r="F16" s="23"/>
      <c r="G16" s="23"/>
      <c r="H16" s="23">
        <v>1</v>
      </c>
      <c r="I16" s="23">
        <v>1</v>
      </c>
      <c r="J16" s="23">
        <f>F15*H16</f>
        <v>12</v>
      </c>
      <c r="K16" s="14"/>
      <c r="L16" s="20"/>
      <c r="M16" s="26"/>
      <c r="N16" s="27"/>
      <c r="O16" s="26"/>
      <c r="P16" s="27"/>
      <c r="Q16" s="28"/>
      <c r="R16" s="27"/>
    </row>
    <row r="17" spans="1:18" ht="16.5">
      <c r="B17" s="29" t="s">
        <v>218</v>
      </c>
      <c r="C17" s="30" t="s">
        <v>87</v>
      </c>
      <c r="D17" s="31"/>
      <c r="E17" s="30"/>
      <c r="F17" s="32"/>
      <c r="G17" s="33"/>
      <c r="H17" s="32"/>
      <c r="I17" s="32"/>
      <c r="J17" s="32"/>
      <c r="K17" s="34"/>
      <c r="L17" s="20"/>
      <c r="M17" s="35"/>
      <c r="N17" s="32"/>
      <c r="O17" s="32"/>
      <c r="P17" s="32"/>
      <c r="Q17" s="34"/>
      <c r="R17" s="36"/>
    </row>
    <row r="18" spans="1:18" ht="16.5">
      <c r="B18" s="37"/>
      <c r="C18" s="32" t="s">
        <v>218</v>
      </c>
      <c r="D18" s="38"/>
      <c r="E18" s="32"/>
      <c r="F18" s="39"/>
      <c r="G18" s="24">
        <f>Scoring!K26</f>
        <v>0</v>
      </c>
      <c r="H18" s="39"/>
      <c r="I18" s="39"/>
      <c r="J18" s="39"/>
      <c r="K18" s="25">
        <f>G18</f>
        <v>0</v>
      </c>
      <c r="L18" s="20"/>
      <c r="M18" s="26"/>
      <c r="N18" s="27"/>
      <c r="O18" s="26"/>
      <c r="P18" s="27"/>
      <c r="Q18" s="28"/>
      <c r="R18" s="27"/>
    </row>
    <row r="19" spans="1:18" ht="16.5">
      <c r="B19" s="40">
        <v>11.2</v>
      </c>
      <c r="C19" s="41" t="s">
        <v>6</v>
      </c>
      <c r="D19" s="42"/>
      <c r="E19" s="43">
        <v>0.06</v>
      </c>
      <c r="F19" s="44"/>
      <c r="G19" s="44"/>
      <c r="H19" s="44"/>
      <c r="I19" s="44"/>
      <c r="J19" s="44"/>
      <c r="K19" s="45"/>
      <c r="L19" s="20"/>
      <c r="M19" s="46"/>
      <c r="N19" s="44"/>
      <c r="O19" s="44"/>
      <c r="P19" s="44"/>
      <c r="Q19" s="44"/>
      <c r="R19" s="45"/>
    </row>
    <row r="20" spans="1:18" ht="15">
      <c r="B20" s="46"/>
      <c r="C20" s="44" t="s">
        <v>219</v>
      </c>
      <c r="D20" s="47" t="s">
        <v>99</v>
      </c>
      <c r="E20" s="44">
        <v>0.35</v>
      </c>
      <c r="F20" s="39">
        <f>E20*E19*100</f>
        <v>2.0999999999999996</v>
      </c>
      <c r="G20" s="24">
        <f>Scoring!K31</f>
        <v>0</v>
      </c>
      <c r="H20" s="39">
        <v>0</v>
      </c>
      <c r="I20" s="39">
        <v>0</v>
      </c>
      <c r="J20" s="39">
        <f>F20*H20</f>
        <v>0</v>
      </c>
      <c r="K20" s="25">
        <f>VLOOKUP(G20, I20:J22, 2)</f>
        <v>0</v>
      </c>
      <c r="L20" s="20"/>
      <c r="M20" s="26">
        <v>0.8</v>
      </c>
      <c r="N20" s="27">
        <f>M20*F20</f>
        <v>1.6799999999999997</v>
      </c>
      <c r="O20" s="26">
        <v>0.2</v>
      </c>
      <c r="P20" s="27">
        <f>O20*F20</f>
        <v>0.41999999999999993</v>
      </c>
      <c r="Q20" s="28"/>
      <c r="R20" s="27"/>
    </row>
    <row r="21" spans="1:18">
      <c r="B21" s="46"/>
      <c r="C21" s="44"/>
      <c r="D21" s="47"/>
      <c r="E21" s="44"/>
      <c r="F21" s="39"/>
      <c r="G21" s="39"/>
      <c r="H21" s="39">
        <v>0.5</v>
      </c>
      <c r="I21" s="39">
        <v>1</v>
      </c>
      <c r="J21" s="39">
        <f>F20*H21</f>
        <v>1.0499999999999998</v>
      </c>
      <c r="K21" s="25"/>
      <c r="L21" s="20"/>
      <c r="M21" s="26"/>
      <c r="N21" s="27"/>
      <c r="O21" s="26"/>
      <c r="P21" s="27"/>
      <c r="Q21" s="28"/>
      <c r="R21" s="27"/>
    </row>
    <row r="22" spans="1:18">
      <c r="B22" s="46"/>
      <c r="C22" s="44"/>
      <c r="D22" s="47"/>
      <c r="E22" s="44"/>
      <c r="F22" s="39"/>
      <c r="G22" s="39"/>
      <c r="H22" s="39">
        <v>1</v>
      </c>
      <c r="I22" s="39">
        <v>2</v>
      </c>
      <c r="J22" s="39">
        <f>F20*H22</f>
        <v>2.0999999999999996</v>
      </c>
      <c r="K22" s="25"/>
      <c r="L22" s="20"/>
      <c r="M22" s="26"/>
      <c r="N22" s="27"/>
      <c r="O22" s="26"/>
      <c r="P22" s="27"/>
      <c r="Q22" s="28"/>
      <c r="R22" s="27"/>
    </row>
    <row r="23" spans="1:18" ht="15">
      <c r="B23" s="46"/>
      <c r="C23" s="44" t="s">
        <v>220</v>
      </c>
      <c r="D23" s="47" t="s">
        <v>100</v>
      </c>
      <c r="E23" s="44">
        <v>0.35</v>
      </c>
      <c r="F23" s="39">
        <f>E23*E19*100</f>
        <v>2.0999999999999996</v>
      </c>
      <c r="G23" s="24">
        <f>Scoring!K42</f>
        <v>0</v>
      </c>
      <c r="H23" s="39">
        <v>0</v>
      </c>
      <c r="I23" s="48">
        <v>0</v>
      </c>
      <c r="J23" s="39">
        <f>F23*H23</f>
        <v>0</v>
      </c>
      <c r="K23" s="25">
        <f>VLOOKUP(G23,I23:J25, 2)</f>
        <v>0</v>
      </c>
      <c r="L23" s="20"/>
      <c r="M23" s="26">
        <v>1</v>
      </c>
      <c r="N23" s="27">
        <f>M23*F23</f>
        <v>2.0999999999999996</v>
      </c>
      <c r="O23" s="26"/>
      <c r="P23" s="27"/>
      <c r="Q23" s="28"/>
      <c r="R23" s="27"/>
    </row>
    <row r="24" spans="1:18">
      <c r="B24" s="46"/>
      <c r="C24" s="44"/>
      <c r="D24" s="47"/>
      <c r="E24" s="44"/>
      <c r="F24" s="39"/>
      <c r="G24" s="39"/>
      <c r="H24" s="48">
        <v>0.7</v>
      </c>
      <c r="I24" s="48">
        <v>1</v>
      </c>
      <c r="J24" s="39">
        <f>F23*H24</f>
        <v>1.4699999999999998</v>
      </c>
      <c r="K24" s="25"/>
      <c r="L24" s="20"/>
      <c r="M24" s="26"/>
      <c r="N24" s="27"/>
      <c r="O24" s="26"/>
      <c r="P24" s="27"/>
      <c r="Q24" s="28"/>
      <c r="R24" s="27"/>
    </row>
    <row r="25" spans="1:18">
      <c r="B25" s="46"/>
      <c r="C25" s="44"/>
      <c r="D25" s="47"/>
      <c r="E25" s="44"/>
      <c r="F25" s="39"/>
      <c r="G25" s="39"/>
      <c r="H25" s="39">
        <v>1</v>
      </c>
      <c r="I25" s="48">
        <v>2</v>
      </c>
      <c r="J25" s="39">
        <f>F23*H25</f>
        <v>2.0999999999999996</v>
      </c>
      <c r="K25" s="25"/>
      <c r="L25" s="20"/>
      <c r="M25" s="26"/>
      <c r="N25" s="27"/>
      <c r="O25" s="26"/>
      <c r="P25" s="27"/>
      <c r="Q25" s="28"/>
      <c r="R25" s="27"/>
    </row>
    <row r="26" spans="1:18" ht="15">
      <c r="B26" s="46"/>
      <c r="C26" s="44" t="s">
        <v>221</v>
      </c>
      <c r="D26" s="47" t="s">
        <v>10</v>
      </c>
      <c r="E26" s="44">
        <v>0.3</v>
      </c>
      <c r="F26" s="39">
        <f>E26*E19*100</f>
        <v>1.7999999999999998</v>
      </c>
      <c r="G26" s="24">
        <f>Scoring!K53</f>
        <v>0</v>
      </c>
      <c r="H26" s="48">
        <v>0</v>
      </c>
      <c r="I26" s="48">
        <v>0</v>
      </c>
      <c r="J26" s="48">
        <f>F26*H26</f>
        <v>0</v>
      </c>
      <c r="K26" s="25">
        <f>(MIN(100%,G26/I27))*F26</f>
        <v>0</v>
      </c>
      <c r="L26" s="20"/>
      <c r="M26" s="26">
        <v>0.8</v>
      </c>
      <c r="N26" s="27">
        <f>M26*F26</f>
        <v>1.44</v>
      </c>
      <c r="O26" s="26">
        <v>0.2</v>
      </c>
      <c r="P26" s="27">
        <f>O26*F26</f>
        <v>0.36</v>
      </c>
      <c r="Q26" s="28"/>
      <c r="R26" s="27"/>
    </row>
    <row r="27" spans="1:18" ht="14.25" customHeight="1">
      <c r="A27" s="49"/>
      <c r="B27" s="46"/>
      <c r="C27" s="44"/>
      <c r="D27" s="47"/>
      <c r="E27" s="44"/>
      <c r="F27" s="39"/>
      <c r="G27" s="39"/>
      <c r="H27" s="48">
        <v>1</v>
      </c>
      <c r="I27" s="48">
        <v>100</v>
      </c>
      <c r="J27" s="39">
        <f>F26*H27</f>
        <v>1.7999999999999998</v>
      </c>
      <c r="K27" s="14"/>
      <c r="L27" s="20"/>
      <c r="M27" s="26"/>
      <c r="N27" s="27"/>
      <c r="O27" s="26"/>
      <c r="P27" s="27"/>
      <c r="Q27" s="28"/>
      <c r="R27" s="27"/>
    </row>
    <row r="28" spans="1:18" ht="15">
      <c r="A28" s="49"/>
      <c r="B28" s="50">
        <v>11.3</v>
      </c>
      <c r="C28" s="51" t="s">
        <v>2</v>
      </c>
      <c r="D28" s="52"/>
      <c r="E28" s="53">
        <v>0.23</v>
      </c>
      <c r="F28" s="54"/>
      <c r="G28" s="54"/>
      <c r="H28" s="54"/>
      <c r="I28" s="54"/>
      <c r="J28" s="54"/>
      <c r="K28" s="55"/>
      <c r="L28" s="20"/>
      <c r="M28" s="56"/>
      <c r="N28" s="54"/>
      <c r="O28" s="54"/>
      <c r="P28" s="54"/>
      <c r="Q28" s="54"/>
      <c r="R28" s="55"/>
    </row>
    <row r="29" spans="1:18" ht="15">
      <c r="A29" s="49"/>
      <c r="B29" s="57"/>
      <c r="C29" s="54" t="s">
        <v>222</v>
      </c>
      <c r="D29" s="58" t="s">
        <v>83</v>
      </c>
      <c r="E29" s="54">
        <v>0.5</v>
      </c>
      <c r="F29" s="39">
        <f>E29*E28*100</f>
        <v>11.5</v>
      </c>
      <c r="G29" s="24">
        <f>Scoring!K58</f>
        <v>0</v>
      </c>
      <c r="H29" s="39">
        <v>0</v>
      </c>
      <c r="I29" s="39">
        <v>0</v>
      </c>
      <c r="J29" s="39">
        <f>F29*H29</f>
        <v>0</v>
      </c>
      <c r="K29" s="25">
        <f>VLOOKUP(G29, I29:J32, 2)</f>
        <v>0</v>
      </c>
      <c r="L29" s="20"/>
      <c r="M29" s="26">
        <v>0.7</v>
      </c>
      <c r="N29" s="27">
        <f>M29*F29</f>
        <v>8.0499999999999989</v>
      </c>
      <c r="O29" s="26">
        <v>0.3</v>
      </c>
      <c r="P29" s="27">
        <f>O29*F29</f>
        <v>3.4499999999999997</v>
      </c>
      <c r="Q29" s="28"/>
      <c r="R29" s="27"/>
    </row>
    <row r="30" spans="1:18">
      <c r="A30" s="49"/>
      <c r="B30" s="57"/>
      <c r="C30" s="54"/>
      <c r="D30" s="58"/>
      <c r="E30" s="54"/>
      <c r="F30" s="39"/>
      <c r="G30" s="39"/>
      <c r="H30" s="39">
        <v>0.6</v>
      </c>
      <c r="I30" s="39">
        <v>1</v>
      </c>
      <c r="J30" s="39">
        <f>F29*H30</f>
        <v>6.8999999999999995</v>
      </c>
      <c r="K30" s="14"/>
      <c r="L30" s="20"/>
      <c r="M30" s="26"/>
      <c r="N30" s="27"/>
      <c r="O30" s="26"/>
      <c r="P30" s="27"/>
      <c r="Q30" s="28"/>
      <c r="R30" s="27"/>
    </row>
    <row r="31" spans="1:18">
      <c r="B31" s="57"/>
      <c r="C31" s="54"/>
      <c r="D31" s="58"/>
      <c r="E31" s="54"/>
      <c r="F31" s="39"/>
      <c r="G31" s="39"/>
      <c r="H31" s="39">
        <v>0.8</v>
      </c>
      <c r="I31" s="39">
        <v>2</v>
      </c>
      <c r="J31" s="39">
        <f>F29*H31</f>
        <v>9.2000000000000011</v>
      </c>
      <c r="K31" s="14"/>
      <c r="L31" s="20"/>
      <c r="M31" s="26"/>
      <c r="N31" s="27"/>
      <c r="O31" s="26"/>
      <c r="P31" s="27"/>
      <c r="Q31" s="28"/>
      <c r="R31" s="27"/>
    </row>
    <row r="32" spans="1:18">
      <c r="B32" s="57"/>
      <c r="C32" s="54"/>
      <c r="D32" s="58"/>
      <c r="E32" s="54"/>
      <c r="F32" s="39"/>
      <c r="G32" s="39"/>
      <c r="H32" s="39">
        <v>1</v>
      </c>
      <c r="I32" s="39">
        <v>3</v>
      </c>
      <c r="J32" s="39">
        <f>F29*H32</f>
        <v>11.5</v>
      </c>
      <c r="K32" s="14"/>
      <c r="L32" s="20"/>
      <c r="M32" s="26"/>
      <c r="N32" s="27"/>
      <c r="O32" s="26"/>
      <c r="P32" s="27"/>
      <c r="Q32" s="28"/>
      <c r="R32" s="27"/>
    </row>
    <row r="33" spans="1:18" ht="15">
      <c r="A33" s="49"/>
      <c r="B33" s="57"/>
      <c r="C33" s="54" t="s">
        <v>223</v>
      </c>
      <c r="D33" s="58" t="s">
        <v>238</v>
      </c>
      <c r="E33" s="54">
        <v>0.5</v>
      </c>
      <c r="F33" s="39">
        <f>E33*E28*100</f>
        <v>11.5</v>
      </c>
      <c r="G33" s="24">
        <f>Scoring!K69</f>
        <v>0</v>
      </c>
      <c r="H33" s="39">
        <v>0</v>
      </c>
      <c r="I33" s="39">
        <v>0</v>
      </c>
      <c r="J33" s="39">
        <f>F33*H33</f>
        <v>0</v>
      </c>
      <c r="K33" s="25">
        <f>VLOOKUP(G33, I33:J36, 2)</f>
        <v>0</v>
      </c>
      <c r="L33" s="20"/>
      <c r="M33" s="26">
        <v>1</v>
      </c>
      <c r="N33" s="27">
        <f>M33*F33</f>
        <v>11.5</v>
      </c>
      <c r="O33" s="26"/>
      <c r="P33" s="27"/>
      <c r="Q33" s="28"/>
      <c r="R33" s="27"/>
    </row>
    <row r="34" spans="1:18">
      <c r="A34" s="49"/>
      <c r="B34" s="57"/>
      <c r="C34" s="54"/>
      <c r="D34" s="58"/>
      <c r="E34" s="54"/>
      <c r="F34" s="39"/>
      <c r="G34" s="39"/>
      <c r="H34" s="39">
        <v>0.2</v>
      </c>
      <c r="I34" s="39">
        <v>1</v>
      </c>
      <c r="J34" s="39">
        <f>F33*H34</f>
        <v>2.3000000000000003</v>
      </c>
      <c r="K34" s="14"/>
      <c r="L34" s="20"/>
      <c r="M34" s="26"/>
      <c r="N34" s="27"/>
      <c r="O34" s="26"/>
      <c r="P34" s="27"/>
      <c r="Q34" s="28"/>
      <c r="R34" s="27"/>
    </row>
    <row r="35" spans="1:18">
      <c r="B35" s="57"/>
      <c r="C35" s="54"/>
      <c r="D35" s="58"/>
      <c r="E35" s="54"/>
      <c r="F35" s="39"/>
      <c r="G35" s="39"/>
      <c r="H35" s="39">
        <v>0.8</v>
      </c>
      <c r="I35" s="39">
        <v>2</v>
      </c>
      <c r="J35" s="39">
        <f>F33*H35</f>
        <v>9.2000000000000011</v>
      </c>
      <c r="K35" s="14"/>
      <c r="L35" s="20"/>
      <c r="M35" s="26"/>
      <c r="N35" s="27"/>
      <c r="O35" s="26"/>
      <c r="P35" s="27"/>
      <c r="Q35" s="28"/>
      <c r="R35" s="27"/>
    </row>
    <row r="36" spans="1:18">
      <c r="B36" s="57"/>
      <c r="C36" s="54"/>
      <c r="D36" s="58"/>
      <c r="E36" s="54"/>
      <c r="F36" s="39"/>
      <c r="G36" s="39"/>
      <c r="H36" s="39">
        <v>1</v>
      </c>
      <c r="I36" s="39">
        <v>3</v>
      </c>
      <c r="J36" s="39">
        <f>F33*H36</f>
        <v>11.5</v>
      </c>
      <c r="K36" s="14"/>
      <c r="L36" s="20"/>
      <c r="M36" s="26"/>
      <c r="N36" s="27"/>
      <c r="O36" s="26"/>
      <c r="P36" s="27"/>
      <c r="Q36" s="28"/>
      <c r="R36" s="27"/>
    </row>
    <row r="37" spans="1:18" ht="15">
      <c r="B37" s="59">
        <v>11.4</v>
      </c>
      <c r="C37" s="60" t="s">
        <v>3</v>
      </c>
      <c r="D37" s="61"/>
      <c r="E37" s="62">
        <v>0.25</v>
      </c>
      <c r="F37" s="63"/>
      <c r="G37" s="63"/>
      <c r="H37" s="63"/>
      <c r="I37" s="63"/>
      <c r="J37" s="63"/>
      <c r="K37" s="64"/>
      <c r="L37" s="20"/>
      <c r="M37" s="65"/>
      <c r="N37" s="63"/>
      <c r="O37" s="63"/>
      <c r="P37" s="63"/>
      <c r="Q37" s="63"/>
      <c r="R37" s="64"/>
    </row>
    <row r="38" spans="1:18" ht="15">
      <c r="B38" s="66"/>
      <c r="C38" s="63" t="s">
        <v>224</v>
      </c>
      <c r="D38" s="67" t="s">
        <v>11</v>
      </c>
      <c r="E38" s="63">
        <v>0.15</v>
      </c>
      <c r="F38" s="39">
        <f>E38*E37*100</f>
        <v>3.75</v>
      </c>
      <c r="G38" s="24">
        <f>Scoring!K79</f>
        <v>0</v>
      </c>
      <c r="H38" s="39">
        <v>0</v>
      </c>
      <c r="I38" s="39">
        <v>0</v>
      </c>
      <c r="J38" s="39">
        <f>F38*H38</f>
        <v>0</v>
      </c>
      <c r="K38" s="25">
        <f>VLOOKUP(G38, I38:J41, 2)</f>
        <v>0</v>
      </c>
      <c r="L38" s="20"/>
      <c r="M38" s="26"/>
      <c r="N38" s="27"/>
      <c r="O38" s="26">
        <v>0.4</v>
      </c>
      <c r="P38" s="27">
        <f>O38*F38</f>
        <v>1.5</v>
      </c>
      <c r="Q38" s="28">
        <v>0.6</v>
      </c>
      <c r="R38" s="27">
        <f>Q38*F38</f>
        <v>2.25</v>
      </c>
    </row>
    <row r="39" spans="1:18">
      <c r="B39" s="66"/>
      <c r="C39" s="63"/>
      <c r="D39" s="67"/>
      <c r="E39" s="63"/>
      <c r="F39" s="39"/>
      <c r="G39" s="39"/>
      <c r="H39" s="39">
        <v>0.5</v>
      </c>
      <c r="I39" s="39">
        <v>1</v>
      </c>
      <c r="J39" s="39">
        <f>F38*H39</f>
        <v>1.875</v>
      </c>
      <c r="K39" s="25"/>
      <c r="L39" s="20"/>
      <c r="M39" s="26"/>
      <c r="N39" s="27"/>
      <c r="O39" s="26"/>
      <c r="P39" s="27"/>
      <c r="Q39" s="28"/>
      <c r="R39" s="27"/>
    </row>
    <row r="40" spans="1:18">
      <c r="B40" s="66"/>
      <c r="C40" s="63"/>
      <c r="D40" s="67"/>
      <c r="E40" s="63"/>
      <c r="F40" s="39"/>
      <c r="G40" s="39"/>
      <c r="H40" s="39">
        <v>0.75</v>
      </c>
      <c r="I40" s="39">
        <v>2</v>
      </c>
      <c r="J40" s="39">
        <f>F38*H40</f>
        <v>2.8125</v>
      </c>
      <c r="K40" s="25"/>
      <c r="L40" s="20"/>
      <c r="M40" s="26"/>
      <c r="N40" s="27"/>
      <c r="O40" s="26"/>
      <c r="P40" s="27"/>
      <c r="Q40" s="28"/>
      <c r="R40" s="27"/>
    </row>
    <row r="41" spans="1:18">
      <c r="B41" s="66"/>
      <c r="C41" s="63"/>
      <c r="D41" s="67"/>
      <c r="E41" s="63"/>
      <c r="F41" s="39"/>
      <c r="G41" s="39"/>
      <c r="H41" s="39">
        <v>1</v>
      </c>
      <c r="I41" s="39">
        <v>3</v>
      </c>
      <c r="J41" s="39">
        <f>F38*H41</f>
        <v>3.75</v>
      </c>
      <c r="K41" s="25"/>
      <c r="M41" s="26"/>
      <c r="N41" s="27"/>
      <c r="O41" s="26"/>
      <c r="P41" s="27"/>
      <c r="Q41" s="28"/>
      <c r="R41" s="27"/>
    </row>
    <row r="42" spans="1:18" ht="15">
      <c r="B42" s="66"/>
      <c r="C42" s="63" t="s">
        <v>225</v>
      </c>
      <c r="D42" s="67" t="s">
        <v>12</v>
      </c>
      <c r="E42" s="63">
        <v>0.25</v>
      </c>
      <c r="F42" s="39">
        <f>E42*E37*100</f>
        <v>6.25</v>
      </c>
      <c r="G42" s="24">
        <f>Scoring!K85</f>
        <v>0</v>
      </c>
      <c r="H42" s="39">
        <v>0</v>
      </c>
      <c r="I42" s="39">
        <v>0</v>
      </c>
      <c r="J42" s="39">
        <f>F42*H42</f>
        <v>0</v>
      </c>
      <c r="K42" s="25">
        <f>VLOOKUP(G42,I42:J44, 2)</f>
        <v>0</v>
      </c>
      <c r="M42" s="26">
        <v>0.5</v>
      </c>
      <c r="N42" s="27">
        <f>M42*F42</f>
        <v>3.125</v>
      </c>
      <c r="O42" s="26"/>
      <c r="P42" s="27"/>
      <c r="Q42" s="28">
        <v>0.5</v>
      </c>
      <c r="R42" s="27">
        <f>Q42*F42</f>
        <v>3.125</v>
      </c>
    </row>
    <row r="43" spans="1:18">
      <c r="B43" s="66"/>
      <c r="C43" s="63"/>
      <c r="D43" s="67"/>
      <c r="E43" s="63"/>
      <c r="F43" s="39"/>
      <c r="G43" s="39"/>
      <c r="H43" s="48">
        <v>0.6</v>
      </c>
      <c r="I43" s="39">
        <v>1</v>
      </c>
      <c r="J43" s="39">
        <f>F42*H43</f>
        <v>3.75</v>
      </c>
      <c r="K43" s="25"/>
      <c r="M43" s="26"/>
      <c r="N43" s="27"/>
      <c r="O43" s="26"/>
      <c r="P43" s="27"/>
      <c r="Q43" s="28"/>
      <c r="R43" s="27"/>
    </row>
    <row r="44" spans="1:18">
      <c r="B44" s="66"/>
      <c r="C44" s="63"/>
      <c r="D44" s="67"/>
      <c r="E44" s="63"/>
      <c r="F44" s="39"/>
      <c r="G44" s="39"/>
      <c r="H44" s="39">
        <v>1</v>
      </c>
      <c r="I44" s="39">
        <v>2</v>
      </c>
      <c r="J44" s="39">
        <f>F42*H44</f>
        <v>6.25</v>
      </c>
      <c r="K44" s="25"/>
      <c r="M44" s="26"/>
      <c r="N44" s="27"/>
      <c r="O44" s="26"/>
      <c r="P44" s="27"/>
      <c r="Q44" s="28"/>
      <c r="R44" s="27"/>
    </row>
    <row r="45" spans="1:18" ht="15">
      <c r="B45" s="66"/>
      <c r="C45" s="63" t="s">
        <v>226</v>
      </c>
      <c r="D45" s="67" t="s">
        <v>13</v>
      </c>
      <c r="E45" s="63">
        <v>0.35</v>
      </c>
      <c r="F45" s="39">
        <f>E45*E37*100</f>
        <v>8.75</v>
      </c>
      <c r="G45" s="24">
        <f>Scoring!K93</f>
        <v>0</v>
      </c>
      <c r="H45" s="39">
        <v>0</v>
      </c>
      <c r="I45" s="39">
        <v>0</v>
      </c>
      <c r="J45" s="39">
        <f>F45*H45</f>
        <v>0</v>
      </c>
      <c r="K45" s="25">
        <f>VLOOKUP(G45,I45:J48, 2)</f>
        <v>0</v>
      </c>
      <c r="M45" s="26">
        <v>0.7</v>
      </c>
      <c r="N45" s="27">
        <f>M45*F45</f>
        <v>6.125</v>
      </c>
      <c r="O45" s="26">
        <v>0.3</v>
      </c>
      <c r="P45" s="27">
        <f>O45*F45</f>
        <v>2.625</v>
      </c>
      <c r="Q45" s="28"/>
      <c r="R45" s="27"/>
    </row>
    <row r="46" spans="1:18">
      <c r="B46" s="66"/>
      <c r="C46" s="63"/>
      <c r="D46" s="67"/>
      <c r="E46" s="63"/>
      <c r="F46" s="39"/>
      <c r="G46" s="39"/>
      <c r="H46" s="48">
        <v>0.3</v>
      </c>
      <c r="I46" s="39">
        <v>1</v>
      </c>
      <c r="J46" s="39">
        <f>F45*H46</f>
        <v>2.625</v>
      </c>
      <c r="K46" s="25"/>
      <c r="M46" s="26"/>
      <c r="N46" s="27"/>
      <c r="O46" s="26"/>
      <c r="P46" s="27"/>
      <c r="Q46" s="28"/>
      <c r="R46" s="27"/>
    </row>
    <row r="47" spans="1:18">
      <c r="B47" s="66"/>
      <c r="C47" s="63"/>
      <c r="D47" s="67"/>
      <c r="E47" s="63"/>
      <c r="F47" s="39"/>
      <c r="G47" s="39"/>
      <c r="H47" s="48">
        <v>0.7</v>
      </c>
      <c r="I47" s="39">
        <v>2</v>
      </c>
      <c r="J47" s="39">
        <f>F45*H47</f>
        <v>6.125</v>
      </c>
      <c r="K47" s="25"/>
      <c r="M47" s="26"/>
      <c r="N47" s="27"/>
      <c r="O47" s="26"/>
      <c r="P47" s="27"/>
      <c r="Q47" s="28"/>
      <c r="R47" s="27"/>
    </row>
    <row r="48" spans="1:18">
      <c r="B48" s="66"/>
      <c r="C48" s="63"/>
      <c r="D48" s="67"/>
      <c r="E48" s="63"/>
      <c r="F48" s="39"/>
      <c r="G48" s="39"/>
      <c r="H48" s="39">
        <v>1</v>
      </c>
      <c r="I48" s="39">
        <v>3</v>
      </c>
      <c r="J48" s="39">
        <f>F45*H48</f>
        <v>8.75</v>
      </c>
      <c r="K48" s="25"/>
      <c r="M48" s="26"/>
      <c r="N48" s="27"/>
      <c r="O48" s="26"/>
      <c r="P48" s="27"/>
      <c r="Q48" s="28"/>
      <c r="R48" s="27"/>
    </row>
    <row r="49" spans="2:20" ht="15">
      <c r="B49" s="66"/>
      <c r="C49" s="63" t="s">
        <v>227</v>
      </c>
      <c r="D49" s="67" t="s">
        <v>14</v>
      </c>
      <c r="E49" s="63">
        <v>0.25</v>
      </c>
      <c r="F49" s="39">
        <f>E49*E37*100</f>
        <v>6.25</v>
      </c>
      <c r="G49" s="24">
        <f>Scoring!K107</f>
        <v>0</v>
      </c>
      <c r="H49" s="39">
        <v>0</v>
      </c>
      <c r="I49" s="39">
        <v>0</v>
      </c>
      <c r="J49" s="39">
        <f>F49*H49</f>
        <v>0</v>
      </c>
      <c r="K49" s="25">
        <f>VLOOKUP(G49,I49:J51, 2)</f>
        <v>0</v>
      </c>
      <c r="M49" s="26">
        <v>0.8</v>
      </c>
      <c r="N49" s="27">
        <f>M49*F49</f>
        <v>5</v>
      </c>
      <c r="O49" s="26">
        <v>0.2</v>
      </c>
      <c r="P49" s="27">
        <f>O49*F49</f>
        <v>1.25</v>
      </c>
      <c r="Q49" s="28"/>
      <c r="R49" s="27"/>
    </row>
    <row r="50" spans="2:20">
      <c r="B50" s="66"/>
      <c r="C50" s="63"/>
      <c r="D50" s="67"/>
      <c r="E50" s="63"/>
      <c r="F50" s="39"/>
      <c r="G50" s="39"/>
      <c r="H50" s="39">
        <v>0.5</v>
      </c>
      <c r="I50" s="39">
        <v>1</v>
      </c>
      <c r="J50" s="39">
        <f>F49*H50</f>
        <v>3.125</v>
      </c>
      <c r="K50" s="25"/>
      <c r="M50" s="26"/>
      <c r="N50" s="27"/>
      <c r="O50" s="26"/>
      <c r="P50" s="27"/>
      <c r="Q50" s="28"/>
      <c r="R50" s="27"/>
    </row>
    <row r="51" spans="2:20">
      <c r="B51" s="66"/>
      <c r="C51" s="63"/>
      <c r="D51" s="67"/>
      <c r="E51" s="63"/>
      <c r="F51" s="39"/>
      <c r="G51" s="39"/>
      <c r="H51" s="39">
        <v>1</v>
      </c>
      <c r="I51" s="39">
        <v>2</v>
      </c>
      <c r="J51" s="39">
        <f>F49*H51</f>
        <v>6.25</v>
      </c>
      <c r="K51" s="14"/>
      <c r="M51" s="26"/>
      <c r="N51" s="27"/>
      <c r="O51" s="26"/>
      <c r="P51" s="27"/>
      <c r="Q51" s="28"/>
      <c r="R51" s="27"/>
    </row>
    <row r="52" spans="2:20" ht="15">
      <c r="B52" s="68">
        <v>11.5</v>
      </c>
      <c r="C52" s="69" t="s">
        <v>5</v>
      </c>
      <c r="D52" s="70"/>
      <c r="E52" s="69">
        <v>7.0000000000000007E-2</v>
      </c>
      <c r="F52" s="71"/>
      <c r="G52" s="72"/>
      <c r="H52" s="72"/>
      <c r="I52" s="72"/>
      <c r="J52" s="72"/>
      <c r="K52" s="73"/>
      <c r="M52" s="74"/>
      <c r="N52" s="72"/>
      <c r="O52" s="72"/>
      <c r="P52" s="72"/>
      <c r="Q52" s="72"/>
      <c r="R52" s="73"/>
    </row>
    <row r="53" spans="2:20" ht="15">
      <c r="B53" s="68"/>
      <c r="C53" s="72" t="s">
        <v>228</v>
      </c>
      <c r="D53" s="75" t="s">
        <v>5</v>
      </c>
      <c r="E53" s="72">
        <v>0.5</v>
      </c>
      <c r="F53" s="39">
        <f>E53*E52*100</f>
        <v>3.5000000000000004</v>
      </c>
      <c r="G53" s="24">
        <f>Scoring!K113</f>
        <v>0</v>
      </c>
      <c r="H53" s="48">
        <v>0</v>
      </c>
      <c r="I53" s="48">
        <v>0</v>
      </c>
      <c r="J53" s="39">
        <f>F53*H53</f>
        <v>0</v>
      </c>
      <c r="K53" s="25">
        <f>(MIN(100%,G53/I54))*F53</f>
        <v>0</v>
      </c>
      <c r="M53" s="26">
        <v>0.1</v>
      </c>
      <c r="N53" s="27">
        <f>M53*F53</f>
        <v>0.35000000000000009</v>
      </c>
      <c r="O53" s="26">
        <v>0.8</v>
      </c>
      <c r="P53" s="27">
        <f>O53*F53</f>
        <v>2.8000000000000007</v>
      </c>
      <c r="Q53" s="28">
        <v>0.1</v>
      </c>
      <c r="R53" s="27">
        <f>Q53*F53</f>
        <v>0.35000000000000009</v>
      </c>
    </row>
    <row r="54" spans="2:20" ht="15">
      <c r="B54" s="68"/>
      <c r="C54" s="72"/>
      <c r="D54" s="75"/>
      <c r="E54" s="72"/>
      <c r="F54" s="39"/>
      <c r="G54" s="39"/>
      <c r="H54" s="48">
        <v>1</v>
      </c>
      <c r="I54" s="48">
        <v>100</v>
      </c>
      <c r="J54" s="39">
        <f>F53*H54</f>
        <v>3.5000000000000004</v>
      </c>
      <c r="K54" s="25"/>
      <c r="M54" s="26"/>
      <c r="N54" s="27"/>
      <c r="O54" s="26"/>
      <c r="P54" s="27"/>
      <c r="Q54" s="28"/>
      <c r="R54" s="27"/>
    </row>
    <row r="55" spans="2:20" ht="15">
      <c r="B55" s="68"/>
      <c r="C55" s="72" t="s">
        <v>229</v>
      </c>
      <c r="D55" s="75" t="s">
        <v>15</v>
      </c>
      <c r="E55" s="72">
        <v>0.5</v>
      </c>
      <c r="F55" s="39">
        <f>E55*E52*100</f>
        <v>3.5000000000000004</v>
      </c>
      <c r="G55" s="24">
        <f>Scoring!K119</f>
        <v>0</v>
      </c>
      <c r="H55" s="39">
        <v>0</v>
      </c>
      <c r="I55" s="39">
        <v>0</v>
      </c>
      <c r="J55" s="39">
        <f>F55*H55</f>
        <v>0</v>
      </c>
      <c r="K55" s="25">
        <f>VLOOKUP(G55, I55:J58, 2)</f>
        <v>0</v>
      </c>
      <c r="M55" s="26"/>
      <c r="N55" s="27"/>
      <c r="O55" s="26">
        <v>0.3</v>
      </c>
      <c r="P55" s="27">
        <f>O55*F55</f>
        <v>1.05</v>
      </c>
      <c r="Q55" s="28">
        <v>0.7</v>
      </c>
      <c r="R55" s="27">
        <f>Q55*F55</f>
        <v>2.4500000000000002</v>
      </c>
    </row>
    <row r="56" spans="2:20" ht="15">
      <c r="B56" s="68"/>
      <c r="C56" s="72"/>
      <c r="D56" s="75"/>
      <c r="E56" s="72"/>
      <c r="F56" s="39"/>
      <c r="G56" s="39"/>
      <c r="H56" s="39">
        <v>0.2</v>
      </c>
      <c r="I56" s="39">
        <v>1</v>
      </c>
      <c r="J56" s="39">
        <f>F55*H56</f>
        <v>0.70000000000000018</v>
      </c>
      <c r="K56" s="25"/>
      <c r="M56" s="26"/>
      <c r="N56" s="27"/>
      <c r="O56" s="26"/>
      <c r="P56" s="27"/>
      <c r="Q56" s="28"/>
      <c r="R56" s="27"/>
    </row>
    <row r="57" spans="2:20" ht="15">
      <c r="B57" s="68"/>
      <c r="C57" s="72"/>
      <c r="D57" s="75"/>
      <c r="E57" s="72"/>
      <c r="F57" s="39"/>
      <c r="G57" s="39"/>
      <c r="H57" s="39">
        <v>0.7</v>
      </c>
      <c r="I57" s="39">
        <v>2</v>
      </c>
      <c r="J57" s="39">
        <f>F55*H57</f>
        <v>2.4500000000000002</v>
      </c>
      <c r="K57" s="25"/>
      <c r="M57" s="26"/>
      <c r="N57" s="27"/>
      <c r="O57" s="26"/>
      <c r="P57" s="27"/>
      <c r="Q57" s="28"/>
      <c r="R57" s="27"/>
    </row>
    <row r="58" spans="2:20" ht="15">
      <c r="B58" s="68"/>
      <c r="C58" s="72"/>
      <c r="D58" s="75"/>
      <c r="E58" s="72"/>
      <c r="F58" s="39"/>
      <c r="G58" s="39"/>
      <c r="H58" s="39">
        <v>1</v>
      </c>
      <c r="I58" s="39">
        <v>3</v>
      </c>
      <c r="J58" s="39">
        <f>F55*H58</f>
        <v>3.5000000000000004</v>
      </c>
      <c r="K58" s="14"/>
      <c r="M58" s="26"/>
      <c r="N58" s="27"/>
      <c r="O58" s="26"/>
      <c r="P58" s="27"/>
      <c r="Q58" s="28"/>
      <c r="R58" s="27"/>
    </row>
    <row r="59" spans="2:20" ht="15">
      <c r="B59" s="15">
        <v>11.6</v>
      </c>
      <c r="C59" s="16" t="s">
        <v>4</v>
      </c>
      <c r="D59" s="17"/>
      <c r="E59" s="16">
        <v>0.08</v>
      </c>
      <c r="F59" s="76"/>
      <c r="G59" s="18"/>
      <c r="H59" s="18"/>
      <c r="I59" s="18"/>
      <c r="J59" s="18"/>
      <c r="K59" s="19"/>
      <c r="M59" s="77"/>
      <c r="N59" s="18"/>
      <c r="O59" s="18"/>
      <c r="P59" s="18"/>
      <c r="Q59" s="18"/>
      <c r="R59" s="19"/>
    </row>
    <row r="60" spans="2:20" ht="15">
      <c r="B60" s="78"/>
      <c r="C60" s="18" t="s">
        <v>230</v>
      </c>
      <c r="D60" s="22" t="s">
        <v>16</v>
      </c>
      <c r="E60" s="18">
        <v>0.35</v>
      </c>
      <c r="F60" s="39">
        <f>E60*E59*100</f>
        <v>2.8</v>
      </c>
      <c r="G60" s="24">
        <f>Scoring!K127</f>
        <v>0</v>
      </c>
      <c r="H60" s="48">
        <v>0</v>
      </c>
      <c r="I60" s="48">
        <v>0</v>
      </c>
      <c r="J60" s="39">
        <f>F60*H60</f>
        <v>0</v>
      </c>
      <c r="K60" s="25">
        <f>(MIN(100%,G60/I61))*F60</f>
        <v>0</v>
      </c>
      <c r="M60" s="26">
        <v>0.5</v>
      </c>
      <c r="N60" s="27">
        <f>M60*F60</f>
        <v>1.4</v>
      </c>
      <c r="O60" s="26"/>
      <c r="P60" s="27"/>
      <c r="Q60" s="28">
        <v>0.5</v>
      </c>
      <c r="R60" s="27">
        <f>Q60*F60</f>
        <v>1.4</v>
      </c>
      <c r="T60" s="79"/>
    </row>
    <row r="61" spans="2:20">
      <c r="B61" s="78"/>
      <c r="C61" s="18"/>
      <c r="D61" s="22"/>
      <c r="E61" s="18"/>
      <c r="F61" s="39"/>
      <c r="G61" s="39"/>
      <c r="H61" s="48">
        <v>1</v>
      </c>
      <c r="I61" s="48">
        <v>50</v>
      </c>
      <c r="J61" s="39">
        <f>F60*H61</f>
        <v>2.8</v>
      </c>
      <c r="K61" s="25"/>
      <c r="M61" s="26"/>
      <c r="N61" s="27"/>
      <c r="O61" s="26"/>
      <c r="P61" s="27"/>
      <c r="Q61" s="28"/>
      <c r="R61" s="27"/>
    </row>
    <row r="62" spans="2:20" ht="15">
      <c r="B62" s="78"/>
      <c r="C62" s="18" t="s">
        <v>231</v>
      </c>
      <c r="D62" s="22" t="s">
        <v>17</v>
      </c>
      <c r="E62" s="18">
        <v>0.35</v>
      </c>
      <c r="F62" s="39">
        <f>E62*E59*100</f>
        <v>2.8</v>
      </c>
      <c r="G62" s="24">
        <f>Scoring!K133</f>
        <v>0</v>
      </c>
      <c r="H62" s="39">
        <v>0</v>
      </c>
      <c r="I62" s="39">
        <v>0</v>
      </c>
      <c r="J62" s="39">
        <f>F62*H62</f>
        <v>0</v>
      </c>
      <c r="K62" s="25">
        <f>VLOOKUP(G62, I62:J65, 2)</f>
        <v>0</v>
      </c>
      <c r="M62" s="26">
        <v>0.3</v>
      </c>
      <c r="N62" s="27">
        <f>M62*F62</f>
        <v>0.84</v>
      </c>
      <c r="O62" s="26"/>
      <c r="P62" s="27"/>
      <c r="Q62" s="28">
        <v>0.7</v>
      </c>
      <c r="R62" s="27">
        <f>Q62*F62</f>
        <v>1.9599999999999997</v>
      </c>
    </row>
    <row r="63" spans="2:20">
      <c r="B63" s="78"/>
      <c r="C63" s="18"/>
      <c r="D63" s="22"/>
      <c r="E63" s="18"/>
      <c r="F63" s="39"/>
      <c r="G63" s="39"/>
      <c r="H63" s="39">
        <v>0.2</v>
      </c>
      <c r="I63" s="39">
        <v>1</v>
      </c>
      <c r="J63" s="39">
        <f>F62*H63</f>
        <v>0.55999999999999994</v>
      </c>
      <c r="K63" s="25"/>
      <c r="M63" s="26"/>
      <c r="N63" s="27"/>
      <c r="O63" s="26"/>
      <c r="P63" s="27"/>
      <c r="Q63" s="28"/>
      <c r="R63" s="27"/>
    </row>
    <row r="64" spans="2:20">
      <c r="B64" s="78"/>
      <c r="C64" s="18"/>
      <c r="D64" s="22"/>
      <c r="E64" s="18"/>
      <c r="F64" s="39"/>
      <c r="G64" s="39"/>
      <c r="H64" s="39">
        <v>0.7</v>
      </c>
      <c r="I64" s="39">
        <v>2</v>
      </c>
      <c r="J64" s="39">
        <f>F62*H64</f>
        <v>1.9599999999999997</v>
      </c>
      <c r="K64" s="25"/>
      <c r="M64" s="26"/>
      <c r="N64" s="27"/>
      <c r="O64" s="26"/>
      <c r="P64" s="27"/>
      <c r="Q64" s="28"/>
      <c r="R64" s="27"/>
    </row>
    <row r="65" spans="2:18">
      <c r="B65" s="78"/>
      <c r="C65" s="18"/>
      <c r="D65" s="22"/>
      <c r="E65" s="18"/>
      <c r="F65" s="39"/>
      <c r="G65" s="39"/>
      <c r="H65" s="39">
        <v>1</v>
      </c>
      <c r="I65" s="39">
        <v>3</v>
      </c>
      <c r="J65" s="39">
        <f>F62*H65</f>
        <v>2.8</v>
      </c>
      <c r="K65" s="25"/>
      <c r="M65" s="26"/>
      <c r="N65" s="27"/>
      <c r="O65" s="26"/>
      <c r="P65" s="27"/>
      <c r="Q65" s="28"/>
      <c r="R65" s="27"/>
    </row>
    <row r="66" spans="2:18" ht="15">
      <c r="B66" s="78"/>
      <c r="C66" s="18" t="s">
        <v>232</v>
      </c>
      <c r="D66" s="22" t="s">
        <v>18</v>
      </c>
      <c r="E66" s="18">
        <v>0.3</v>
      </c>
      <c r="F66" s="39">
        <f>E66*E59*100</f>
        <v>2.4</v>
      </c>
      <c r="G66" s="24">
        <f>Scoring!K141</f>
        <v>0</v>
      </c>
      <c r="H66" s="39">
        <v>0</v>
      </c>
      <c r="I66" s="39">
        <v>0</v>
      </c>
      <c r="J66" s="39">
        <f>F66*H66</f>
        <v>0</v>
      </c>
      <c r="K66" s="25">
        <f>VLOOKUP(G66, I66:J69, 2)</f>
        <v>0</v>
      </c>
      <c r="M66" s="26">
        <v>0.7</v>
      </c>
      <c r="N66" s="27">
        <f>M66*F66</f>
        <v>1.68</v>
      </c>
      <c r="O66" s="26"/>
      <c r="P66" s="27"/>
      <c r="Q66" s="28">
        <v>0.3</v>
      </c>
      <c r="R66" s="27">
        <f>Q66*F66</f>
        <v>0.72</v>
      </c>
    </row>
    <row r="67" spans="2:18">
      <c r="B67" s="78"/>
      <c r="C67" s="18"/>
      <c r="D67" s="22"/>
      <c r="E67" s="18"/>
      <c r="F67" s="39"/>
      <c r="G67" s="39"/>
      <c r="H67" s="48">
        <v>0.3</v>
      </c>
      <c r="I67" s="39">
        <v>1</v>
      </c>
      <c r="J67" s="39">
        <f>F66*H67</f>
        <v>0.72</v>
      </c>
      <c r="K67" s="25"/>
      <c r="M67" s="26"/>
      <c r="N67" s="27"/>
      <c r="O67" s="26"/>
      <c r="P67" s="27"/>
      <c r="Q67" s="80"/>
      <c r="R67" s="27"/>
    </row>
    <row r="68" spans="2:18">
      <c r="B68" s="78"/>
      <c r="C68" s="18"/>
      <c r="D68" s="22"/>
      <c r="E68" s="18"/>
      <c r="F68" s="39"/>
      <c r="G68" s="39"/>
      <c r="H68" s="48">
        <v>0.7</v>
      </c>
      <c r="I68" s="39">
        <v>2</v>
      </c>
      <c r="J68" s="39">
        <f>F66*H68</f>
        <v>1.68</v>
      </c>
      <c r="K68" s="14"/>
      <c r="M68" s="26"/>
      <c r="N68" s="27"/>
      <c r="O68" s="26"/>
      <c r="P68" s="27"/>
      <c r="Q68" s="80"/>
      <c r="R68" s="27"/>
    </row>
    <row r="69" spans="2:18">
      <c r="B69" s="78"/>
      <c r="C69" s="18"/>
      <c r="D69" s="22"/>
      <c r="E69" s="18"/>
      <c r="F69" s="39"/>
      <c r="G69" s="39"/>
      <c r="H69" s="39">
        <v>1</v>
      </c>
      <c r="I69" s="39">
        <v>3</v>
      </c>
      <c r="J69" s="39">
        <v>2.4</v>
      </c>
      <c r="K69" s="14"/>
      <c r="M69" s="26"/>
      <c r="N69" s="27"/>
      <c r="O69" s="26"/>
      <c r="P69" s="27"/>
      <c r="Q69" s="80"/>
      <c r="R69" s="27"/>
    </row>
    <row r="70" spans="2:18" ht="15">
      <c r="B70" s="29" t="s">
        <v>233</v>
      </c>
      <c r="C70" s="30" t="s">
        <v>88</v>
      </c>
      <c r="D70" s="31"/>
      <c r="E70" s="30"/>
      <c r="F70" s="33"/>
      <c r="G70" s="32"/>
      <c r="H70" s="32"/>
      <c r="I70" s="32"/>
      <c r="J70" s="32"/>
      <c r="K70" s="34"/>
      <c r="M70" s="35"/>
      <c r="N70" s="32"/>
      <c r="O70" s="32"/>
      <c r="P70" s="32"/>
      <c r="Q70" s="32"/>
      <c r="R70" s="34"/>
    </row>
    <row r="71" spans="2:18" ht="15">
      <c r="B71" s="37"/>
      <c r="C71" s="32" t="s">
        <v>233</v>
      </c>
      <c r="D71" s="38"/>
      <c r="E71" s="32"/>
      <c r="F71" s="39"/>
      <c r="G71" s="24">
        <f>Scoring!K149</f>
        <v>0</v>
      </c>
      <c r="H71" s="39"/>
      <c r="I71" s="39"/>
      <c r="J71" s="39"/>
      <c r="K71" s="25">
        <f>G71</f>
        <v>0</v>
      </c>
      <c r="M71" s="26"/>
      <c r="N71" s="27"/>
      <c r="O71" s="26"/>
      <c r="P71" s="27"/>
      <c r="Q71" s="80"/>
      <c r="R71" s="27"/>
    </row>
    <row r="72" spans="2:18" ht="15">
      <c r="B72" s="81">
        <v>11.7</v>
      </c>
      <c r="C72" s="41" t="s">
        <v>7</v>
      </c>
      <c r="D72" s="42"/>
      <c r="E72" s="41">
        <v>0.05</v>
      </c>
      <c r="F72" s="43"/>
      <c r="G72" s="44"/>
      <c r="H72" s="44"/>
      <c r="I72" s="44"/>
      <c r="J72" s="44"/>
      <c r="K72" s="45"/>
      <c r="M72" s="82"/>
      <c r="N72" s="44"/>
      <c r="O72" s="44"/>
      <c r="P72" s="44"/>
      <c r="Q72" s="44"/>
      <c r="R72" s="45"/>
    </row>
    <row r="73" spans="2:18" ht="15">
      <c r="B73" s="83"/>
      <c r="C73" s="44" t="s">
        <v>234</v>
      </c>
      <c r="D73" s="47" t="s">
        <v>7</v>
      </c>
      <c r="E73" s="44">
        <v>1</v>
      </c>
      <c r="F73" s="39">
        <f>E73*E72*100</f>
        <v>5</v>
      </c>
      <c r="G73" s="24">
        <f>Scoring!K153</f>
        <v>0</v>
      </c>
      <c r="H73" s="39">
        <v>0</v>
      </c>
      <c r="I73" s="39">
        <v>0</v>
      </c>
      <c r="J73" s="39">
        <f>F73*H73</f>
        <v>0</v>
      </c>
      <c r="K73" s="25">
        <f>VLOOKUP(G73,I73:J75, 2)</f>
        <v>0</v>
      </c>
      <c r="M73" s="26">
        <v>1</v>
      </c>
      <c r="N73" s="27">
        <f>M73*F73</f>
        <v>5</v>
      </c>
      <c r="O73" s="26"/>
      <c r="P73" s="27"/>
      <c r="Q73" s="80"/>
      <c r="R73" s="27"/>
    </row>
    <row r="74" spans="2:18">
      <c r="B74" s="83"/>
      <c r="C74" s="44"/>
      <c r="D74" s="47"/>
      <c r="E74" s="44"/>
      <c r="F74" s="39"/>
      <c r="G74" s="39"/>
      <c r="H74" s="48">
        <v>0.75</v>
      </c>
      <c r="I74" s="39">
        <v>1</v>
      </c>
      <c r="J74" s="39">
        <f>F73*H74</f>
        <v>3.75</v>
      </c>
      <c r="K74" s="14"/>
      <c r="M74" s="26"/>
      <c r="N74" s="27"/>
      <c r="O74" s="26"/>
      <c r="P74" s="27"/>
      <c r="Q74" s="80"/>
      <c r="R74" s="27"/>
    </row>
    <row r="75" spans="2:18">
      <c r="B75" s="83"/>
      <c r="C75" s="44"/>
      <c r="D75" s="47"/>
      <c r="E75" s="44"/>
      <c r="F75" s="39"/>
      <c r="G75" s="39"/>
      <c r="H75" s="39">
        <v>1</v>
      </c>
      <c r="I75" s="39">
        <v>2</v>
      </c>
      <c r="J75" s="39">
        <f>F73*H75</f>
        <v>5</v>
      </c>
      <c r="K75" s="14"/>
      <c r="M75" s="26"/>
      <c r="N75" s="27"/>
      <c r="O75" s="26"/>
      <c r="P75" s="27"/>
      <c r="Q75" s="80"/>
      <c r="R75" s="27"/>
    </row>
    <row r="76" spans="2:18" ht="15">
      <c r="B76" s="84">
        <v>11.8</v>
      </c>
      <c r="C76" s="85" t="s">
        <v>8</v>
      </c>
      <c r="D76" s="86"/>
      <c r="E76" s="85">
        <v>0.06</v>
      </c>
      <c r="F76" s="87"/>
      <c r="G76" s="88"/>
      <c r="H76" s="88"/>
      <c r="I76" s="88"/>
      <c r="J76" s="88"/>
      <c r="K76" s="89"/>
      <c r="M76" s="90"/>
      <c r="N76" s="88"/>
      <c r="O76" s="88"/>
      <c r="P76" s="88"/>
      <c r="Q76" s="88"/>
      <c r="R76" s="89"/>
    </row>
    <row r="77" spans="2:18" ht="15">
      <c r="B77" s="91"/>
      <c r="C77" s="88" t="s">
        <v>235</v>
      </c>
      <c r="D77" s="86" t="s">
        <v>19</v>
      </c>
      <c r="E77" s="88">
        <v>0.2</v>
      </c>
      <c r="F77" s="39">
        <f>E77*E76*100</f>
        <v>1.2</v>
      </c>
      <c r="G77" s="24">
        <f>Scoring!K159</f>
        <v>0</v>
      </c>
      <c r="H77" s="39">
        <v>0</v>
      </c>
      <c r="I77" s="39">
        <v>0</v>
      </c>
      <c r="J77" s="39">
        <f>F77*H77</f>
        <v>0</v>
      </c>
      <c r="K77" s="25">
        <f>VLOOKUP(G77,I77:J78,2)</f>
        <v>0</v>
      </c>
      <c r="M77" s="26"/>
      <c r="N77" s="27"/>
      <c r="O77" s="26">
        <v>1</v>
      </c>
      <c r="P77" s="27">
        <f>O77*F77</f>
        <v>1.2</v>
      </c>
      <c r="Q77" s="80"/>
      <c r="R77" s="27"/>
    </row>
    <row r="78" spans="2:18">
      <c r="B78" s="91"/>
      <c r="C78" s="88"/>
      <c r="D78" s="86"/>
      <c r="E78" s="88"/>
      <c r="F78" s="39"/>
      <c r="G78" s="39"/>
      <c r="H78" s="39">
        <v>1</v>
      </c>
      <c r="I78" s="39">
        <v>1</v>
      </c>
      <c r="J78" s="39">
        <f>F77*H78</f>
        <v>1.2</v>
      </c>
      <c r="K78" s="25"/>
      <c r="M78" s="26"/>
      <c r="N78" s="27"/>
      <c r="O78" s="26"/>
      <c r="P78" s="27"/>
      <c r="Q78" s="80"/>
      <c r="R78" s="27"/>
    </row>
    <row r="79" spans="2:18" ht="15">
      <c r="B79" s="91"/>
      <c r="C79" s="88" t="s">
        <v>236</v>
      </c>
      <c r="D79" s="86" t="s">
        <v>20</v>
      </c>
      <c r="E79" s="88">
        <v>0.65</v>
      </c>
      <c r="F79" s="39">
        <f>E79*E76*100</f>
        <v>3.9</v>
      </c>
      <c r="G79" s="24">
        <f>Scoring!K163</f>
        <v>0</v>
      </c>
      <c r="H79" s="39">
        <v>0</v>
      </c>
      <c r="I79" s="39">
        <v>0</v>
      </c>
      <c r="J79" s="39">
        <f>F79*H79</f>
        <v>0</v>
      </c>
      <c r="K79" s="25">
        <f>VLOOKUP(G79,I79:J81, 2)</f>
        <v>0</v>
      </c>
      <c r="M79" s="26">
        <v>0.9</v>
      </c>
      <c r="N79" s="27">
        <f>M79*F79</f>
        <v>3.51</v>
      </c>
      <c r="O79" s="26">
        <v>0.1</v>
      </c>
      <c r="P79" s="27">
        <f>O79*F79</f>
        <v>0.39</v>
      </c>
      <c r="Q79" s="80"/>
      <c r="R79" s="27"/>
    </row>
    <row r="80" spans="2:18">
      <c r="B80" s="91"/>
      <c r="C80" s="88"/>
      <c r="D80" s="86"/>
      <c r="E80" s="88"/>
      <c r="F80" s="39"/>
      <c r="G80" s="39"/>
      <c r="H80" s="48">
        <v>0.5</v>
      </c>
      <c r="I80" s="39">
        <v>1</v>
      </c>
      <c r="J80" s="39">
        <f>F79*H80</f>
        <v>1.95</v>
      </c>
      <c r="K80" s="25"/>
      <c r="M80" s="26"/>
      <c r="N80" s="27"/>
      <c r="O80" s="26"/>
      <c r="P80" s="27"/>
      <c r="Q80" s="80"/>
      <c r="R80" s="27"/>
    </row>
    <row r="81" spans="2:18">
      <c r="B81" s="91"/>
      <c r="C81" s="88"/>
      <c r="D81" s="86"/>
      <c r="E81" s="88"/>
      <c r="F81" s="39"/>
      <c r="G81" s="39"/>
      <c r="H81" s="39">
        <v>1</v>
      </c>
      <c r="I81" s="39">
        <v>2</v>
      </c>
      <c r="J81" s="39">
        <f>F79*H81</f>
        <v>3.9</v>
      </c>
      <c r="K81" s="25"/>
      <c r="M81" s="26"/>
      <c r="N81" s="27"/>
      <c r="O81" s="26"/>
      <c r="P81" s="27"/>
      <c r="Q81" s="80"/>
      <c r="R81" s="27"/>
    </row>
    <row r="82" spans="2:18" ht="15">
      <c r="B82" s="91"/>
      <c r="C82" s="88" t="s">
        <v>237</v>
      </c>
      <c r="D82" s="86" t="s">
        <v>9</v>
      </c>
      <c r="E82" s="88">
        <v>0.15</v>
      </c>
      <c r="F82" s="39">
        <f>E82*E76*100</f>
        <v>0.89999999999999991</v>
      </c>
      <c r="G82" s="92">
        <f>Scoring!K171</f>
        <v>0</v>
      </c>
      <c r="H82" s="39">
        <v>0</v>
      </c>
      <c r="I82" s="39">
        <v>0</v>
      </c>
      <c r="J82" s="39">
        <f>F82*H82</f>
        <v>0</v>
      </c>
      <c r="K82" s="25">
        <f>VLOOKUP(G82,I82:J83,2)</f>
        <v>0</v>
      </c>
      <c r="M82" s="26"/>
      <c r="N82" s="27"/>
      <c r="O82" s="26">
        <v>1</v>
      </c>
      <c r="P82" s="27">
        <f>O82*F82</f>
        <v>0.89999999999999991</v>
      </c>
      <c r="Q82" s="80"/>
      <c r="R82" s="27"/>
    </row>
    <row r="83" spans="2:18" ht="15" thickBot="1">
      <c r="B83" s="91"/>
      <c r="C83" s="88"/>
      <c r="D83" s="86"/>
      <c r="E83" s="88"/>
      <c r="F83" s="39"/>
      <c r="G83" s="39"/>
      <c r="H83" s="39">
        <v>1</v>
      </c>
      <c r="I83" s="39">
        <v>1</v>
      </c>
      <c r="J83" s="39">
        <f>F82*H83</f>
        <v>0.89999999999999991</v>
      </c>
      <c r="K83" s="14"/>
      <c r="M83" s="26"/>
      <c r="N83" s="93"/>
      <c r="O83" s="94"/>
      <c r="P83" s="93"/>
      <c r="Q83" s="80"/>
      <c r="R83" s="27"/>
    </row>
    <row r="84" spans="2:18" ht="15">
      <c r="B84" s="95" t="s">
        <v>68</v>
      </c>
      <c r="C84" s="96"/>
      <c r="D84" s="97"/>
      <c r="E84" s="98"/>
      <c r="F84" s="98"/>
      <c r="G84" s="98"/>
      <c r="H84" s="98"/>
      <c r="I84" s="98"/>
      <c r="J84" s="99"/>
      <c r="K84" s="100">
        <f>SUM(K11:K83)</f>
        <v>0</v>
      </c>
      <c r="M84" s="101"/>
      <c r="N84" s="100">
        <f>SUM(N10:N83)</f>
        <v>70.2</v>
      </c>
      <c r="O84" s="101"/>
      <c r="P84" s="100">
        <f>SUM(P10:P83)</f>
        <v>17.545000000000002</v>
      </c>
      <c r="Q84" s="101"/>
      <c r="R84" s="100">
        <f>SUM(R10:R83)</f>
        <v>12.255000000000001</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2016-08-11T18:09:51Z</dcterms:modified>
</cp:coreProperties>
</file>